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initmaheshwari\Desktop\"/>
    </mc:Choice>
  </mc:AlternateContent>
  <bookViews>
    <workbookView xWindow="-105" yWindow="-45" windowWidth="19425" windowHeight="10245" tabRatio="830" activeTab="3"/>
  </bookViews>
  <sheets>
    <sheet name="One Year-Fixed Fees" sheetId="7" r:id="rId1"/>
    <sheet name="One Year-Hybrid Fees" sheetId="6" r:id="rId2"/>
    <sheet name="One Year- Variable Fees" sheetId="10" r:id="rId3"/>
    <sheet name="Multi Year- Hybrid Fees" sheetId="14" r:id="rId4"/>
  </sheets>
  <definedNames>
    <definedName name="_xlnm.Print_Area" localSheetId="1">'One Year-Hybrid Fees'!$A$5:$K$53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14" l="1"/>
  <c r="J41" i="14"/>
  <c r="L41" i="14" s="1"/>
  <c r="H41" i="14"/>
  <c r="F41" i="14"/>
  <c r="B46" i="14"/>
  <c r="B47" i="14" s="1"/>
  <c r="B48" i="14" s="1"/>
  <c r="B49" i="14" s="1"/>
  <c r="B50" i="14" s="1"/>
  <c r="B51" i="14" s="1"/>
  <c r="B52" i="14" s="1"/>
  <c r="B53" i="14" s="1"/>
  <c r="B54" i="14" s="1"/>
  <c r="B55" i="14" s="1"/>
  <c r="F16" i="10" l="1"/>
  <c r="F30" i="14"/>
  <c r="F31" i="14" s="1"/>
  <c r="F19" i="14"/>
  <c r="F20" i="14" s="1"/>
  <c r="F17" i="10" l="1"/>
  <c r="F18" i="10" s="1"/>
  <c r="F20" i="10" s="1"/>
  <c r="F28" i="10"/>
  <c r="F29" i="10" s="1"/>
  <c r="F22" i="14"/>
  <c r="B31" i="7"/>
  <c r="B32" i="7" s="1"/>
  <c r="B33" i="7" s="1"/>
  <c r="B34" i="7" s="1"/>
  <c r="B35" i="7" s="1"/>
  <c r="B43" i="10"/>
  <c r="B44" i="10" s="1"/>
  <c r="B45" i="10" s="1"/>
  <c r="B46" i="10" s="1"/>
  <c r="B47" i="10" s="1"/>
  <c r="B48" i="10" s="1"/>
  <c r="B49" i="10" s="1"/>
  <c r="B50" i="10" s="1"/>
  <c r="B51" i="10" s="1"/>
  <c r="B52" i="10" s="1"/>
  <c r="F23" i="10" l="1"/>
  <c r="F22" i="10"/>
  <c r="F24" i="14"/>
  <c r="F25" i="14"/>
  <c r="F26" i="14"/>
  <c r="J16" i="10"/>
  <c r="J28" i="10" s="1"/>
  <c r="H16" i="10"/>
  <c r="H28" i="10" s="1"/>
  <c r="B43" i="6"/>
  <c r="B44" i="6" s="1"/>
  <c r="B45" i="6" s="1"/>
  <c r="B46" i="6" s="1"/>
  <c r="B47" i="6" s="1"/>
  <c r="B48" i="6" s="1"/>
  <c r="B49" i="6" s="1"/>
  <c r="B50" i="6" s="1"/>
  <c r="B51" i="6" s="1"/>
  <c r="B52" i="6" s="1"/>
  <c r="F24" i="10" l="1"/>
  <c r="F25" i="10" s="1"/>
  <c r="F27" i="10" s="1"/>
  <c r="F30" i="10" s="1"/>
  <c r="F27" i="14"/>
  <c r="F29" i="14" s="1"/>
  <c r="J29" i="10"/>
  <c r="H29" i="10"/>
  <c r="H17" i="10"/>
  <c r="H18" i="10" s="1"/>
  <c r="H20" i="10" s="1"/>
  <c r="J17" i="10"/>
  <c r="J18" i="10" s="1"/>
  <c r="J20" i="10" s="1"/>
  <c r="F40" i="14" l="1"/>
  <c r="H30" i="14" s="1"/>
  <c r="F33" i="14"/>
  <c r="F34" i="14" s="1"/>
  <c r="F35" i="14" s="1"/>
  <c r="J23" i="10"/>
  <c r="J22" i="10"/>
  <c r="H23" i="10"/>
  <c r="H22" i="10"/>
  <c r="F37" i="14" l="1"/>
  <c r="H18" i="14" s="1"/>
  <c r="F38" i="14"/>
  <c r="H31" i="14"/>
  <c r="H40" i="14" s="1"/>
  <c r="J30" i="14" s="1"/>
  <c r="J31" i="14" s="1"/>
  <c r="J24" i="10"/>
  <c r="J25" i="10" s="1"/>
  <c r="J27" i="10" s="1"/>
  <c r="J39" i="10" s="1"/>
  <c r="H24" i="10"/>
  <c r="H25" i="10" s="1"/>
  <c r="H27" i="10" s="1"/>
  <c r="H39" i="10" s="1"/>
  <c r="F39" i="10"/>
  <c r="J15" i="7"/>
  <c r="H15" i="7"/>
  <c r="F15" i="7"/>
  <c r="J16" i="6"/>
  <c r="J17" i="6" s="1"/>
  <c r="H16" i="6"/>
  <c r="H17" i="6" s="1"/>
  <c r="F16" i="6"/>
  <c r="F17" i="6" s="1"/>
  <c r="H19" i="14" l="1"/>
  <c r="H20" i="14" s="1"/>
  <c r="H30" i="10"/>
  <c r="J30" i="10"/>
  <c r="J16" i="7"/>
  <c r="J17" i="7" s="1"/>
  <c r="J19" i="7" s="1"/>
  <c r="J28" i="6"/>
  <c r="F28" i="6"/>
  <c r="F29" i="6" s="1"/>
  <c r="H28" i="6"/>
  <c r="H16" i="7"/>
  <c r="H17" i="7" s="1"/>
  <c r="F16" i="7"/>
  <c r="F17" i="7" s="1"/>
  <c r="F19" i="7" s="1"/>
  <c r="F18" i="6"/>
  <c r="H18" i="6"/>
  <c r="J18" i="6"/>
  <c r="H22" i="14" l="1"/>
  <c r="F21" i="7"/>
  <c r="H29" i="6"/>
  <c r="J29" i="6"/>
  <c r="H32" i="10"/>
  <c r="H33" i="10" s="1"/>
  <c r="H35" i="10" s="1"/>
  <c r="J32" i="10"/>
  <c r="J33" i="10" s="1"/>
  <c r="J35" i="10" s="1"/>
  <c r="F32" i="10"/>
  <c r="F33" i="10" s="1"/>
  <c r="F35" i="10" s="1"/>
  <c r="J22" i="7"/>
  <c r="J21" i="7"/>
  <c r="H19" i="7"/>
  <c r="H20" i="6"/>
  <c r="F20" i="6"/>
  <c r="J20" i="6"/>
  <c r="H24" i="14" l="1"/>
  <c r="H25" i="14"/>
  <c r="F23" i="6"/>
  <c r="F22" i="6"/>
  <c r="H36" i="10"/>
  <c r="H38" i="10"/>
  <c r="F36" i="10"/>
  <c r="F38" i="10"/>
  <c r="J36" i="10"/>
  <c r="J38" i="10"/>
  <c r="J23" i="6"/>
  <c r="H23" i="6"/>
  <c r="J23" i="7"/>
  <c r="J24" i="7" s="1"/>
  <c r="J26" i="7" s="1"/>
  <c r="J27" i="7" s="1"/>
  <c r="F22" i="7"/>
  <c r="F23" i="7" s="1"/>
  <c r="F24" i="7" s="1"/>
  <c r="H22" i="7"/>
  <c r="H21" i="7"/>
  <c r="J22" i="6"/>
  <c r="H22" i="6"/>
  <c r="H27" i="14" l="1"/>
  <c r="H29" i="14" s="1"/>
  <c r="H23" i="7"/>
  <c r="H24" i="7" s="1"/>
  <c r="H26" i="7" s="1"/>
  <c r="H27" i="7" s="1"/>
  <c r="F26" i="7"/>
  <c r="F27" i="7" s="1"/>
  <c r="F24" i="6"/>
  <c r="F25" i="6" s="1"/>
  <c r="F27" i="6" s="1"/>
  <c r="F39" i="6" s="1"/>
  <c r="H24" i="6"/>
  <c r="H25" i="6" s="1"/>
  <c r="H27" i="6" s="1"/>
  <c r="J24" i="6"/>
  <c r="J25" i="6" s="1"/>
  <c r="J27" i="6" s="1"/>
  <c r="H33" i="14" l="1"/>
  <c r="H34" i="14" s="1"/>
  <c r="H35" i="14" s="1"/>
  <c r="J30" i="6"/>
  <c r="J32" i="6" s="1"/>
  <c r="J33" i="6" s="1"/>
  <c r="J35" i="6" s="1"/>
  <c r="J39" i="6"/>
  <c r="H30" i="6"/>
  <c r="H32" i="6" s="1"/>
  <c r="H33" i="6" s="1"/>
  <c r="H35" i="6" s="1"/>
  <c r="H39" i="6"/>
  <c r="F30" i="6"/>
  <c r="F32" i="6" s="1"/>
  <c r="F33" i="6" s="1"/>
  <c r="H37" i="14" l="1"/>
  <c r="H38" i="6"/>
  <c r="H36" i="6"/>
  <c r="J36" i="6"/>
  <c r="J38" i="6"/>
  <c r="F35" i="6"/>
  <c r="F38" i="6" s="1"/>
  <c r="H38" i="14" l="1"/>
  <c r="J18" i="14"/>
  <c r="F36" i="6"/>
  <c r="J19" i="14" l="1"/>
  <c r="J20" i="14" s="1"/>
  <c r="J22" i="14" l="1"/>
  <c r="J25" i="14" l="1"/>
  <c r="J24" i="14"/>
  <c r="J27" i="14" l="1"/>
  <c r="J29" i="14" s="1"/>
  <c r="J33" i="14" l="1"/>
  <c r="J34" i="14" s="1"/>
  <c r="J35" i="14" s="1"/>
  <c r="J37" i="14" l="1"/>
  <c r="J40" i="14" s="1"/>
  <c r="J38" i="14" l="1"/>
  <c r="L40" i="14"/>
  <c r="N30" i="14" s="1"/>
  <c r="N31" i="14" s="1"/>
  <c r="L30" i="14"/>
  <c r="L31" i="14" s="1"/>
  <c r="L18" i="14"/>
  <c r="L19" i="14"/>
  <c r="L20" i="14" s="1"/>
  <c r="L22" i="14" s="1"/>
  <c r="L25" i="14" l="1"/>
  <c r="L24" i="14"/>
  <c r="L27" i="14" s="1"/>
  <c r="L29" i="14" s="1"/>
  <c r="L33" i="14" l="1"/>
  <c r="L34" i="14" s="1"/>
  <c r="L35" i="14" s="1"/>
  <c r="L37" i="14" l="1"/>
  <c r="N18" i="14" l="1"/>
  <c r="L38" i="14"/>
  <c r="N19" i="14" l="1"/>
  <c r="N20" i="14" s="1"/>
  <c r="N22" i="14" l="1"/>
  <c r="N24" i="14" l="1"/>
  <c r="N25" i="14"/>
  <c r="N27" i="14" l="1"/>
  <c r="N29" i="14" s="1"/>
  <c r="N33" i="14" l="1"/>
  <c r="N34" i="14" s="1"/>
  <c r="N35" i="14" s="1"/>
  <c r="N37" i="14" l="1"/>
  <c r="N38" i="14" l="1"/>
  <c r="N40" i="14"/>
</calcChain>
</file>

<file path=xl/sharedStrings.xml><?xml version="1.0" encoding="utf-8"?>
<sst xmlns="http://schemas.openxmlformats.org/spreadsheetml/2006/main" count="305" uniqueCount="118">
  <si>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</si>
  <si>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</si>
  <si>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</si>
  <si>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</si>
  <si>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</si>
  <si>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</si>
  <si>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</si>
  <si>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</si>
  <si>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</si>
  <si>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</si>
  <si>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</si>
  <si>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</si>
  <si>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</si>
  <si>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</si>
  <si>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</si>
  <si>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</si>
  <si>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</si>
  <si>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</si>
  <si>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</si>
  <si>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</si>
  <si>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</si>
  <si>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</si>
  <si>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</si>
  <si>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</si>
  <si>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</si>
  <si>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</si>
  <si>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</si>
  <si>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</si>
  <si>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</si>
  <si>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</si>
  <si>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</si>
  <si>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</si>
  <si>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</si>
  <si>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</si>
  <si>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</si>
  <si>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</si>
  <si>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</si>
  <si>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</si>
  <si>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</si>
  <si>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</si>
  <si>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</si>
  <si>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</si>
  <si>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</si>
  <si>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</si>
  <si>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</si>
  <si>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</si>
  <si>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</si>
  <si>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</si>
  <si>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</si>
  <si>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</si>
  <si>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</si>
  <si>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</si>
  <si>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</si>
  <si>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</si>
  <si>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</si>
  <si>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</si>
  <si>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</si>
  <si>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</si>
  <si>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</si>
  <si>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</si>
  <si>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</si>
  <si>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</si>
  <si>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</si>
  <si>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</si>
  <si>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</si>
  <si>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</si>
  <si>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</si>
  <si>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</si>
  <si>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</si>
  <si>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</si>
  <si>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</si>
  <si>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</si>
  <si>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</si>
  <si>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</si>
  <si>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</si>
  <si>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</si>
  <si>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</si>
  <si>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</si>
  <si>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</si>
  <si>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</si>
  <si>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</si>
  <si>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</si>
  <si>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</si>
  <si>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</si>
  <si>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</si>
  <si>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</si>
  <si>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</si>
  <si>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</si>
  <si>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</si>
  <si>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</si>
  <si>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</si>
  <si>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</si>
  <si>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</si>
  <si>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</si>
  <si>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</si>
  <si>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xix</t>
  </si>
  <si>
    <t>xviii</t>
  </si>
  <si>
    <t>Is the Performance Fee charged?</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</si>
  <si>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</si>
  <si>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</si>
  <si>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</si>
  <si>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</si>
  <si>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</si>
  <si>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</si>
  <si>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</si>
  <si>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</si>
  <si>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</si>
  <si>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</si>
  <si>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</si>
  <si>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</si>
  <si>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</si>
  <si>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</si>
  <si>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</si>
  <si>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</si>
  <si>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</si>
  <si>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 Portfolio Return (for the year)</t>
  </si>
  <si>
    <t xml:space="preserve">Scheme :  Dynamic Investment Portfolio </t>
  </si>
  <si>
    <t>For this illustration, Hurdle rate is calculated on Higher of (HWM or previous year closing NAV), assuimg that performance fee is charged from the portfolio itself. However, in actual Hurdle Rate of return is defined in the PMS agreement and may differ from this illustration.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</si>
</sst>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0_ ;[Red]\-#,##0.00\ "/>
    <numFmt numFmtId="166" formatCode="#,##0_ ;[Red]\-#,##0\ "/>
    <numFmt numFmtId="167" formatCode="0.000000000000000%"/>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rgb="FFD8D8D8"/>
        <bgColor rgb="FFD8D8D8"/>
      </patternFill>
    </fill>
    <fill>
      <patternFill patternType="solid">
        <fgColor theme="0"/>
        <bgColor rgb="FFD8D8D8"/>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56">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xf>
    <xf numFmtId="0" fontId="0" fillId="0" borderId="11" xfId="0" applyBorder="1" applyAlignment="1">
      <alignment horizontal="center" vertical="center" wrapText="1"/>
    </xf>
    <xf numFmtId="0" fontId="0" fillId="0" borderId="11" xfId="0" applyBorder="1" applyAlignment="1">
      <alignment horizontal="lef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wrapText="1"/>
    </xf>
    <xf numFmtId="10" fontId="0" fillId="0" borderId="0" xfId="0" applyNumberFormat="1" applyAlignment="1">
      <alignment vertical="center"/>
    </xf>
    <xf numFmtId="166" fontId="0" fillId="0" borderId="0" xfId="0" applyNumberFormat="1" applyAlignment="1">
      <alignment horizontal="right" vertical="center"/>
    </xf>
    <xf numFmtId="166" fontId="0" fillId="0" borderId="15"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9" fontId="2" fillId="0" borderId="32" xfId="0" applyNumberFormat="1" applyFont="1" applyBorder="1" applyAlignment="1">
      <alignment horizontal="lef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0" fillId="4" borderId="0" xfId="0" applyFill="1" applyAlignment="1">
      <alignment vertical="center" wrapText="1"/>
    </xf>
    <xf numFmtId="0" fontId="2" fillId="4" borderId="0" xfId="0" applyFont="1" applyFill="1"/>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0" xfId="0" applyFont="1" applyBorder="1" applyAlignment="1">
      <alignment horizontal="center" vertical="center"/>
    </xf>
    <xf numFmtId="166" fontId="0" fillId="0" borderId="1" xfId="0" applyNumberFormat="1" applyBorder="1" applyAlignment="1">
      <alignment horizontal="right" vertical="center"/>
    </xf>
    <xf numFmtId="166" fontId="0" fillId="0" borderId="12" xfId="0" applyNumberFormat="1" applyBorder="1" applyAlignment="1">
      <alignment horizontal="right" vertical="center"/>
    </xf>
    <xf numFmtId="164" fontId="0" fillId="0" borderId="1" xfId="1" applyFont="1" applyBorder="1" applyAlignment="1">
      <alignment horizontal="right" vertical="center"/>
    </xf>
    <xf numFmtId="164" fontId="0" fillId="0" borderId="12" xfId="1" applyFont="1" applyBorder="1" applyAlignment="1">
      <alignment horizontal="right" vertical="center"/>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165" fontId="0" fillId="0" borderId="1" xfId="0" applyNumberFormat="1" applyBorder="1" applyAlignment="1">
      <alignment horizontal="right" vertical="center"/>
    </xf>
    <xf numFmtId="165" fontId="0" fillId="0" borderId="12"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12" xfId="2" applyNumberFormat="1" applyFont="1" applyBorder="1" applyAlignment="1">
      <alignment horizontal="right" vertical="center"/>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2" fillId="0" borderId="30" xfId="0" applyFont="1" applyBorder="1" applyAlignment="1">
      <alignment horizontal="left" vertical="center" wrapText="1"/>
    </xf>
    <xf numFmtId="0" fontId="2" fillId="0" borderId="5" xfId="0" applyFont="1" applyBorder="1" applyAlignment="1">
      <alignment horizontal="left" vertical="center" wrapText="1"/>
    </xf>
    <xf numFmtId="0" fontId="2" fillId="0" borderId="31" xfId="0" applyFont="1"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3" fillId="0" borderId="19" xfId="0" applyFont="1" applyBorder="1"/>
    <xf numFmtId="0" fontId="3" fillId="0" borderId="20" xfId="0" applyFont="1" applyBorder="1"/>
    <xf numFmtId="0" fontId="0" fillId="0" borderId="4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4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Font="1"/>
    <xf numFmtId="0" fontId="0" fillId="0" borderId="21" xfId="0" applyFont="1" applyBorder="1" applyAlignment="1">
      <alignment vertical="center"/>
    </xf>
    <xf numFmtId="0" fontId="0" fillId="0" borderId="10" xfId="0" applyFont="1" applyBorder="1" applyAlignment="1">
      <alignment vertical="center"/>
    </xf>
    <xf numFmtId="0" fontId="2" fillId="2" borderId="10" xfId="0" applyFont="1" applyFill="1" applyBorder="1" applyAlignment="1">
      <alignment vertical="center" wrapText="1"/>
    </xf>
    <xf numFmtId="0" fontId="0" fillId="0" borderId="13" xfId="0" applyFont="1" applyBorder="1" applyAlignment="1">
      <alignment vertical="center"/>
    </xf>
    <xf numFmtId="0" fontId="0" fillId="0" borderId="14" xfId="0" applyFont="1" applyBorder="1"/>
    <xf numFmtId="0" fontId="0" fillId="0" borderId="16" xfId="0" applyFont="1" applyBorder="1" applyAlignment="1">
      <alignment vertical="center"/>
    </xf>
    <xf numFmtId="0" fontId="2" fillId="0" borderId="1" xfId="0" applyFont="1" applyBorder="1" applyAlignment="1">
      <alignment vertical="center" wrapText="1"/>
    </xf>
    <xf numFmtId="0" fontId="0" fillId="0" borderId="0" xfId="0" applyFont="1" applyAlignment="1">
      <alignment vertical="center"/>
    </xf>
    <xf numFmtId="0" fontId="0" fillId="0" borderId="15" xfId="0" applyFont="1" applyBorder="1"/>
    <xf numFmtId="0" fontId="0" fillId="0" borderId="1" xfId="0" applyFont="1" applyBorder="1" applyAlignment="1">
      <alignment vertical="center" wrapText="1"/>
    </xf>
    <xf numFmtId="0" fontId="0" fillId="0" borderId="1" xfId="0" applyFont="1" applyBorder="1" applyAlignment="1">
      <alignment horizontal="center" vertical="center" wrapText="1"/>
    </xf>
    <xf numFmtId="3" fontId="0" fillId="3" borderId="1" xfId="0" applyNumberFormat="1" applyFont="1" applyFill="1" applyBorder="1" applyAlignment="1">
      <alignment vertical="center"/>
    </xf>
    <xf numFmtId="10" fontId="0" fillId="3" borderId="1" xfId="0" applyNumberFormat="1" applyFont="1" applyFill="1" applyBorder="1" applyAlignment="1">
      <alignment vertical="center"/>
    </xf>
    <xf numFmtId="0" fontId="0" fillId="0" borderId="15" xfId="0" applyFont="1" applyBorder="1" applyAlignme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10" fontId="0" fillId="0" borderId="0" xfId="0" applyNumberFormat="1" applyFont="1" applyAlignment="1">
      <alignment vertical="center"/>
    </xf>
    <xf numFmtId="0" fontId="3" fillId="0" borderId="1" xfId="0" applyFont="1" applyBorder="1"/>
    <xf numFmtId="0" fontId="3" fillId="0" borderId="2" xfId="0" applyFont="1" applyBorder="1"/>
    <xf numFmtId="0" fontId="3" fillId="0" borderId="29" xfId="0" applyFont="1" applyBorder="1"/>
    <xf numFmtId="0" fontId="2" fillId="0" borderId="36" xfId="0" applyFont="1" applyBorder="1" applyAlignment="1">
      <alignment horizontal="right" vertical="center"/>
    </xf>
    <xf numFmtId="9" fontId="2" fillId="2" borderId="37" xfId="0" applyNumberFormat="1" applyFont="1" applyFill="1" applyBorder="1" applyAlignment="1">
      <alignment horizontal="left" vertical="center"/>
    </xf>
    <xf numFmtId="0" fontId="2" fillId="0" borderId="38" xfId="0" applyFont="1" applyBorder="1" applyAlignment="1">
      <alignment horizontal="right" vertical="center"/>
    </xf>
    <xf numFmtId="9" fontId="2" fillId="2" borderId="38" xfId="0" applyNumberFormat="1" applyFont="1" applyFill="1" applyBorder="1" applyAlignment="1">
      <alignment horizontal="left" vertical="center"/>
    </xf>
    <xf numFmtId="9" fontId="2" fillId="2" borderId="39" xfId="0" applyNumberFormat="1" applyFont="1" applyFill="1" applyBorder="1" applyAlignment="1">
      <alignment horizontal="left" vertical="center"/>
    </xf>
    <xf numFmtId="166" fontId="0" fillId="0" borderId="40" xfId="0" applyNumberFormat="1" applyFont="1" applyBorder="1" applyAlignment="1">
      <alignment horizontal="right" vertical="center"/>
    </xf>
    <xf numFmtId="166" fontId="0" fillId="0" borderId="41" xfId="0" applyNumberFormat="1" applyFont="1" applyBorder="1" applyAlignment="1">
      <alignment horizontal="right" vertical="center"/>
    </xf>
    <xf numFmtId="166" fontId="0" fillId="0" borderId="6" xfId="0" applyNumberFormat="1" applyFont="1" applyBorder="1" applyAlignment="1">
      <alignment horizontal="right" vertical="center"/>
    </xf>
    <xf numFmtId="0" fontId="3" fillId="0" borderId="6" xfId="0" applyFont="1" applyBorder="1"/>
    <xf numFmtId="0" fontId="0" fillId="0" borderId="1" xfId="0" quotePrefix="1" applyFont="1" applyBorder="1" applyAlignment="1">
      <alignment vertical="center" wrapText="1"/>
    </xf>
    <xf numFmtId="166" fontId="0" fillId="0" borderId="1" xfId="0" applyNumberFormat="1" applyFont="1" applyBorder="1" applyAlignment="1">
      <alignment horizontal="right" vertical="center"/>
    </xf>
    <xf numFmtId="164" fontId="3" fillId="0" borderId="1" xfId="1" applyFont="1" applyBorder="1"/>
    <xf numFmtId="0" fontId="0" fillId="0" borderId="1" xfId="0" applyFont="1" applyBorder="1" applyAlignment="1">
      <alignment horizontal="center" vertical="center" wrapText="1"/>
    </xf>
    <xf numFmtId="0" fontId="3" fillId="0" borderId="12" xfId="0" applyFont="1" applyBorder="1"/>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7" xfId="0" applyFont="1" applyBorder="1" applyAlignment="1">
      <alignment horizontal="center" vertical="center"/>
    </xf>
    <xf numFmtId="166" fontId="0" fillId="0" borderId="0" xfId="0" applyNumberFormat="1" applyFont="1" applyAlignment="1">
      <alignment vertical="center"/>
    </xf>
    <xf numFmtId="2" fontId="0" fillId="0" borderId="0" xfId="0" applyNumberFormat="1" applyFont="1" applyAlignment="1">
      <alignment vertical="center"/>
    </xf>
    <xf numFmtId="9" fontId="0" fillId="0" borderId="0" xfId="0" applyNumberFormat="1" applyFont="1" applyAlignment="1">
      <alignment vertical="center"/>
    </xf>
    <xf numFmtId="167" fontId="0" fillId="0" borderId="0" xfId="0" applyNumberFormat="1" applyFont="1" applyAlignment="1">
      <alignment vertical="center"/>
    </xf>
    <xf numFmtId="0" fontId="0" fillId="0" borderId="1" xfId="0" applyFont="1" applyBorder="1" applyAlignment="1">
      <alignment horizontal="left" vertical="center" wrapText="1"/>
    </xf>
    <xf numFmtId="165" fontId="0" fillId="0" borderId="0" xfId="0" applyNumberFormat="1" applyFont="1" applyAlignment="1">
      <alignment vertical="center"/>
    </xf>
    <xf numFmtId="166" fontId="3" fillId="0" borderId="1" xfId="0" applyNumberFormat="1" applyFont="1" applyBorder="1"/>
    <xf numFmtId="10" fontId="0" fillId="0" borderId="1" xfId="0" applyNumberFormat="1" applyFont="1" applyBorder="1" applyAlignment="1">
      <alignment horizontal="right" vertical="center"/>
    </xf>
    <xf numFmtId="0" fontId="4" fillId="0" borderId="8" xfId="0" applyFont="1" applyBorder="1" applyAlignment="1">
      <alignment vertical="center" wrapText="1"/>
    </xf>
    <xf numFmtId="0" fontId="0" fillId="0" borderId="8"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4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6" xfId="0" applyFont="1" applyBorder="1" applyAlignment="1">
      <alignment horizontal="center" vertical="center"/>
    </xf>
    <xf numFmtId="0" fontId="2" fillId="0" borderId="45" xfId="0" applyFont="1" applyBorder="1" applyAlignment="1">
      <alignment horizontal="center" vertical="center"/>
    </xf>
    <xf numFmtId="0" fontId="0" fillId="0" borderId="48" xfId="0" applyBorder="1" applyAlignment="1">
      <alignment vertical="center" wrapText="1"/>
    </xf>
    <xf numFmtId="0" fontId="0" fillId="0" borderId="38" xfId="0" applyBorder="1" applyAlignment="1">
      <alignment horizontal="center" vertical="center" wrapText="1"/>
    </xf>
    <xf numFmtId="0" fontId="0" fillId="0" borderId="38" xfId="0" applyBorder="1" applyAlignment="1">
      <alignment vertical="center" wrapText="1"/>
    </xf>
  </cellXfs>
  <cellStyles count="4">
    <cellStyle name="Comma" xfId="1" builtinId="3"/>
    <cellStyle name="Normal" xfId="0" builtinId="0"/>
    <cellStyle name="Percent" xfId="2"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1057275</xdr:colOff>
          <xdr:row>0</xdr:row>
          <xdr:rowOff>171450</xdr:rowOff>
        </xdr:from>
        <xdr:to>
          <xdr:col>10</xdr:col>
          <xdr:colOff>228600</xdr:colOff>
          <xdr:row>4</xdr:row>
          <xdr:rowOff>47625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alpha val="47000"/>
              </a:srgbClr>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180975</xdr:colOff>
          <xdr:row>0</xdr:row>
          <xdr:rowOff>57150</xdr:rowOff>
        </xdr:from>
        <xdr:to>
          <xdr:col>11</xdr:col>
          <xdr:colOff>0</xdr:colOff>
          <xdr:row>3</xdr:row>
          <xdr:rowOff>123825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solidFill>
              <a:srgbClr val="FFFFFF" mc:Ignorable="a14" a14:legacySpreadsheetColorIndex="65">
                <a:alpha val="47000"/>
              </a:srgbClr>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152400</xdr:colOff>
          <xdr:row>0</xdr:row>
          <xdr:rowOff>76200</xdr:rowOff>
        </xdr:from>
        <xdr:to>
          <xdr:col>12</xdr:col>
          <xdr:colOff>133350</xdr:colOff>
          <xdr:row>3</xdr:row>
          <xdr:rowOff>142875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alpha val="47000"/>
              </a:srgbClr>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804028</xdr:colOff>
          <xdr:row>1</xdr:row>
          <xdr:rowOff>20172</xdr:rowOff>
        </xdr:from>
        <xdr:to>
          <xdr:col>14</xdr:col>
          <xdr:colOff>280714</xdr:colOff>
          <xdr:row>4</xdr:row>
          <xdr:rowOff>86847</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alpha val="47000"/>
              </a:srgbClr>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K35"/>
  <sheetViews>
    <sheetView showGridLines="0" zoomScaleNormal="100" workbookViewId="0">
      <selection activeCell="C17" sqref="C17"/>
    </sheetView>
  </sheetViews>
  <sheetFormatPr defaultColWidth="8.85546875" defaultRowHeight="15" x14ac:dyDescent="0.25"/>
  <cols>
    <col min="1" max="1" width="8.85546875" style="2"/>
    <col min="2" max="2" width="5.42578125" style="28" customWidth="1"/>
    <col min="3" max="3" width="48" style="1" customWidth="1"/>
    <col min="4" max="4" width="4.5703125" style="3" customWidth="1"/>
    <col min="5" max="5" width="18.42578125" style="1" customWidth="1"/>
    <col min="6" max="6" width="8.42578125" style="2" customWidth="1"/>
    <col min="7" max="7" width="5.85546875" style="2" customWidth="1"/>
    <col min="8" max="8" width="8.42578125" style="2" customWidth="1"/>
    <col min="9" max="9" width="5.28515625" style="2" customWidth="1"/>
    <col min="10" max="10" width="10.85546875" style="2" customWidth="1"/>
    <col min="11" max="11" width="3.5703125" style="2" customWidth="1"/>
    <col min="12" max="16384" width="8.85546875" style="2"/>
  </cols>
  <sheetData>
    <row r="5" spans="3:11" x14ac:dyDescent="0.25">
      <c r="C5" s="41" t="s">
        <v>116</v>
      </c>
    </row>
    <row r="6" spans="3:11" ht="15.75" thickBot="1" x14ac:dyDescent="0.3"/>
    <row r="7" spans="3:11" x14ac:dyDescent="0.25">
      <c r="C7" s="14" t="s">
        <v>0</v>
      </c>
      <c r="D7" s="15"/>
      <c r="E7" s="16"/>
      <c r="F7" s="84"/>
      <c r="G7" s="85"/>
      <c r="H7" s="85"/>
      <c r="I7" s="85"/>
      <c r="J7" s="85"/>
      <c r="K7" s="86"/>
    </row>
    <row r="8" spans="3:11" x14ac:dyDescent="0.25">
      <c r="C8" s="17" t="s">
        <v>2</v>
      </c>
      <c r="D8" s="6" t="s">
        <v>15</v>
      </c>
      <c r="E8" s="7">
        <v>10000000</v>
      </c>
      <c r="F8" s="87"/>
      <c r="G8" s="88"/>
      <c r="H8" s="88"/>
      <c r="I8" s="88"/>
      <c r="J8" s="88"/>
      <c r="K8" s="89"/>
    </row>
    <row r="9" spans="3:11" x14ac:dyDescent="0.25">
      <c r="C9" s="17" t="s">
        <v>1</v>
      </c>
      <c r="D9" s="6" t="s">
        <v>16</v>
      </c>
      <c r="E9" s="8">
        <v>0.02</v>
      </c>
      <c r="F9" s="87"/>
      <c r="G9" s="88"/>
      <c r="H9" s="88"/>
      <c r="I9" s="88"/>
      <c r="J9" s="88"/>
      <c r="K9" s="89"/>
    </row>
    <row r="10" spans="3:11" x14ac:dyDescent="0.25">
      <c r="C10" s="17" t="s">
        <v>38</v>
      </c>
      <c r="D10" s="6" t="s">
        <v>17</v>
      </c>
      <c r="E10" s="8">
        <v>5.0000000000000001E-3</v>
      </c>
      <c r="F10" s="87"/>
      <c r="G10" s="88"/>
      <c r="H10" s="88"/>
      <c r="I10" s="88"/>
      <c r="J10" s="88"/>
      <c r="K10" s="89"/>
    </row>
    <row r="11" spans="3:11" x14ac:dyDescent="0.25">
      <c r="C11" s="17" t="s">
        <v>56</v>
      </c>
      <c r="D11" s="6" t="s">
        <v>41</v>
      </c>
      <c r="E11" s="8">
        <v>3.5000000000000001E-3</v>
      </c>
      <c r="F11" s="87"/>
      <c r="G11" s="88"/>
      <c r="H11" s="88"/>
      <c r="I11" s="88"/>
      <c r="J11" s="88"/>
      <c r="K11" s="89"/>
    </row>
    <row r="12" spans="3:11" ht="15.75" thickBot="1" x14ac:dyDescent="0.3">
      <c r="C12" s="17"/>
      <c r="D12" s="6"/>
      <c r="E12" s="5"/>
      <c r="F12" s="90"/>
      <c r="G12" s="91"/>
      <c r="H12" s="91"/>
      <c r="I12" s="91"/>
      <c r="J12" s="91"/>
      <c r="K12" s="92"/>
    </row>
    <row r="13" spans="3:11" ht="15.75" thickBot="1" x14ac:dyDescent="0.3">
      <c r="C13" s="44" t="s">
        <v>36</v>
      </c>
      <c r="D13" s="45"/>
      <c r="E13" s="46"/>
      <c r="F13" s="47" t="s">
        <v>12</v>
      </c>
      <c r="G13" s="48"/>
      <c r="H13" s="47" t="s">
        <v>13</v>
      </c>
      <c r="I13" s="48"/>
      <c r="J13" s="47" t="s">
        <v>14</v>
      </c>
      <c r="K13" s="48"/>
    </row>
    <row r="14" spans="3:11" x14ac:dyDescent="0.25">
      <c r="C14" s="44"/>
      <c r="D14" s="45"/>
      <c r="E14" s="45"/>
      <c r="F14" s="36" t="s">
        <v>3</v>
      </c>
      <c r="G14" s="37">
        <v>0.2</v>
      </c>
      <c r="H14" s="36" t="s">
        <v>4</v>
      </c>
      <c r="I14" s="37">
        <v>-0.2</v>
      </c>
      <c r="J14" s="36" t="s">
        <v>5</v>
      </c>
      <c r="K14" s="38">
        <v>0</v>
      </c>
    </row>
    <row r="15" spans="3:11" x14ac:dyDescent="0.25">
      <c r="C15" s="17" t="s">
        <v>11</v>
      </c>
      <c r="D15" s="6" t="s">
        <v>19</v>
      </c>
      <c r="E15" s="11" t="s">
        <v>29</v>
      </c>
      <c r="F15" s="49">
        <f>+$E$8</f>
        <v>10000000</v>
      </c>
      <c r="G15" s="49"/>
      <c r="H15" s="49">
        <f>+$E$8</f>
        <v>10000000</v>
      </c>
      <c r="I15" s="49"/>
      <c r="J15" s="49">
        <f>+$E$8</f>
        <v>10000000</v>
      </c>
      <c r="K15" s="50"/>
    </row>
    <row r="16" spans="3:11" x14ac:dyDescent="0.25">
      <c r="C16" s="17" t="s">
        <v>33</v>
      </c>
      <c r="D16" s="6" t="s">
        <v>20</v>
      </c>
      <c r="E16" s="11" t="s">
        <v>30</v>
      </c>
      <c r="F16" s="49">
        <f>F15*G14</f>
        <v>2000000</v>
      </c>
      <c r="G16" s="49"/>
      <c r="H16" s="49">
        <f>H15*I14</f>
        <v>-2000000</v>
      </c>
      <c r="I16" s="49"/>
      <c r="J16" s="51">
        <f>J15*K14</f>
        <v>0</v>
      </c>
      <c r="K16" s="52"/>
    </row>
    <row r="17" spans="2:11" x14ac:dyDescent="0.25">
      <c r="C17" s="17" t="s">
        <v>7</v>
      </c>
      <c r="D17" s="6" t="s">
        <v>21</v>
      </c>
      <c r="E17" s="11" t="s">
        <v>31</v>
      </c>
      <c r="F17" s="49">
        <f>F15+F16</f>
        <v>12000000</v>
      </c>
      <c r="G17" s="49"/>
      <c r="H17" s="49">
        <f>H15+H16</f>
        <v>8000000</v>
      </c>
      <c r="I17" s="49"/>
      <c r="J17" s="49">
        <f>J15+J16</f>
        <v>10000000</v>
      </c>
      <c r="K17" s="50"/>
    </row>
    <row r="18" spans="2:11" x14ac:dyDescent="0.25">
      <c r="C18" s="53"/>
      <c r="D18" s="54"/>
      <c r="E18" s="54"/>
      <c r="F18" s="54"/>
      <c r="G18" s="54"/>
      <c r="H18" s="54"/>
      <c r="I18" s="54"/>
      <c r="J18" s="54"/>
      <c r="K18" s="55"/>
    </row>
    <row r="19" spans="2:11" x14ac:dyDescent="0.25">
      <c r="C19" s="17" t="s">
        <v>63</v>
      </c>
      <c r="D19" s="6" t="s">
        <v>22</v>
      </c>
      <c r="E19" s="11" t="s">
        <v>32</v>
      </c>
      <c r="F19" s="56">
        <f>(F15+F17)/2</f>
        <v>11000000</v>
      </c>
      <c r="G19" s="56"/>
      <c r="H19" s="56">
        <f>(H15+H17)/2</f>
        <v>9000000</v>
      </c>
      <c r="I19" s="56"/>
      <c r="J19" s="56">
        <f>(J15+J17)/2</f>
        <v>10000000</v>
      </c>
      <c r="K19" s="57"/>
    </row>
    <row r="20" spans="2:11" x14ac:dyDescent="0.25">
      <c r="C20" s="53"/>
      <c r="D20" s="54"/>
      <c r="E20" s="54"/>
      <c r="F20" s="54"/>
      <c r="G20" s="54"/>
      <c r="H20" s="54"/>
      <c r="I20" s="54"/>
      <c r="J20" s="54"/>
      <c r="K20" s="55"/>
    </row>
    <row r="21" spans="2:11" x14ac:dyDescent="0.25">
      <c r="C21" s="17" t="s">
        <v>34</v>
      </c>
      <c r="D21" s="6" t="s">
        <v>23</v>
      </c>
      <c r="E21" s="11" t="s">
        <v>55</v>
      </c>
      <c r="F21" s="49">
        <f>+F19*-$E$10</f>
        <v>-55000</v>
      </c>
      <c r="G21" s="49"/>
      <c r="H21" s="49">
        <f>+H19*-$E$10</f>
        <v>-45000</v>
      </c>
      <c r="I21" s="49"/>
      <c r="J21" s="49">
        <f>+J19*-$E$10</f>
        <v>-50000</v>
      </c>
      <c r="K21" s="50"/>
    </row>
    <row r="22" spans="2:11" x14ac:dyDescent="0.25">
      <c r="C22" s="17" t="s">
        <v>56</v>
      </c>
      <c r="D22" s="6" t="s">
        <v>24</v>
      </c>
      <c r="E22" s="11" t="s">
        <v>57</v>
      </c>
      <c r="F22" s="49">
        <f>+F19*-$E$11</f>
        <v>-38500</v>
      </c>
      <c r="G22" s="49"/>
      <c r="H22" s="49">
        <f>+H19*-$E$11</f>
        <v>-31500</v>
      </c>
      <c r="I22" s="49"/>
      <c r="J22" s="49">
        <f>+J19*-$E$11</f>
        <v>-35000</v>
      </c>
      <c r="K22" s="50"/>
    </row>
    <row r="23" spans="2:11" x14ac:dyDescent="0.25">
      <c r="C23" s="17" t="s">
        <v>35</v>
      </c>
      <c r="D23" s="6" t="s">
        <v>25</v>
      </c>
      <c r="E23" s="5" t="s">
        <v>58</v>
      </c>
      <c r="F23" s="49">
        <f>+(F19+F21+F22)*-$E$9</f>
        <v>-218130</v>
      </c>
      <c r="G23" s="49"/>
      <c r="H23" s="49">
        <f>+(H19+H21+H22)*-$E$9</f>
        <v>-178470</v>
      </c>
      <c r="I23" s="49"/>
      <c r="J23" s="49">
        <f>+(J19+J21+J22)*-$E$9</f>
        <v>-198300</v>
      </c>
      <c r="K23" s="50"/>
    </row>
    <row r="24" spans="2:11" x14ac:dyDescent="0.25">
      <c r="C24" s="17" t="s">
        <v>8</v>
      </c>
      <c r="D24" s="6" t="s">
        <v>26</v>
      </c>
      <c r="E24" s="5" t="s">
        <v>59</v>
      </c>
      <c r="F24" s="49">
        <f>+F21+F23+F22</f>
        <v>-311630</v>
      </c>
      <c r="G24" s="49"/>
      <c r="H24" s="49">
        <f>+H21+H23+H22</f>
        <v>-254970</v>
      </c>
      <c r="I24" s="49"/>
      <c r="J24" s="49">
        <f>+J21+J23+J22</f>
        <v>-283300</v>
      </c>
      <c r="K24" s="50"/>
    </row>
    <row r="25" spans="2:11" x14ac:dyDescent="0.25">
      <c r="C25" s="53"/>
      <c r="D25" s="54"/>
      <c r="E25" s="54"/>
      <c r="F25" s="54"/>
      <c r="G25" s="54"/>
      <c r="H25" s="54"/>
      <c r="I25" s="54"/>
      <c r="J25" s="54"/>
      <c r="K25" s="55"/>
    </row>
    <row r="26" spans="2:11" x14ac:dyDescent="0.25">
      <c r="C26" s="17" t="s">
        <v>9</v>
      </c>
      <c r="D26" s="6" t="s">
        <v>27</v>
      </c>
      <c r="E26" s="5" t="s">
        <v>67</v>
      </c>
      <c r="F26" s="49">
        <f>F17+F24</f>
        <v>11688370</v>
      </c>
      <c r="G26" s="49"/>
      <c r="H26" s="49">
        <f>H17+H24</f>
        <v>7745030</v>
      </c>
      <c r="I26" s="49"/>
      <c r="J26" s="49">
        <f>J17+J24</f>
        <v>9716700</v>
      </c>
      <c r="K26" s="50"/>
    </row>
    <row r="27" spans="2:11" x14ac:dyDescent="0.25">
      <c r="C27" s="17" t="s">
        <v>10</v>
      </c>
      <c r="D27" s="6" t="s">
        <v>28</v>
      </c>
      <c r="E27" s="5" t="s">
        <v>68</v>
      </c>
      <c r="F27" s="58">
        <f>+F26/F15-1</f>
        <v>0.1688369999999999</v>
      </c>
      <c r="G27" s="58"/>
      <c r="H27" s="58">
        <f>+H26/H15-1</f>
        <v>-0.22549699999999995</v>
      </c>
      <c r="I27" s="58"/>
      <c r="J27" s="58">
        <f>+J26/J15-1</f>
        <v>-2.8329999999999966E-2</v>
      </c>
      <c r="K27" s="59"/>
    </row>
    <row r="28" spans="2:11" x14ac:dyDescent="0.25">
      <c r="C28" s="17"/>
      <c r="D28" s="6"/>
      <c r="E28" s="5"/>
      <c r="F28" s="12"/>
      <c r="G28" s="12"/>
      <c r="H28" s="12"/>
      <c r="I28" s="12"/>
      <c r="J28" s="12"/>
      <c r="K28" s="18"/>
    </row>
    <row r="29" spans="2:11" ht="15.75" thickBot="1" x14ac:dyDescent="0.3">
      <c r="B29" s="31"/>
      <c r="C29" s="63" t="s">
        <v>88</v>
      </c>
      <c r="D29" s="64"/>
      <c r="E29" s="64"/>
      <c r="F29" s="64"/>
      <c r="G29" s="64"/>
      <c r="H29" s="64"/>
      <c r="I29" s="64"/>
      <c r="J29" s="64"/>
      <c r="K29" s="65"/>
    </row>
    <row r="30" spans="2:11" s="4" customFormat="1" ht="41.25" customHeight="1" thickBot="1" x14ac:dyDescent="0.3">
      <c r="B30" s="32">
        <v>1</v>
      </c>
      <c r="C30" s="60" t="s">
        <v>114</v>
      </c>
      <c r="D30" s="61"/>
      <c r="E30" s="61"/>
      <c r="F30" s="61"/>
      <c r="G30" s="61"/>
      <c r="H30" s="61"/>
      <c r="I30" s="61"/>
      <c r="J30" s="61"/>
      <c r="K30" s="62"/>
    </row>
    <row r="31" spans="2:11" s="4" customFormat="1" ht="37.5" customHeight="1" thickBot="1" x14ac:dyDescent="0.3">
      <c r="B31" s="32">
        <f t="shared" ref="B31:B35" si="0">+B30+1</f>
        <v>2</v>
      </c>
      <c r="C31" s="60" t="s">
        <v>61</v>
      </c>
      <c r="D31" s="61"/>
      <c r="E31" s="61"/>
      <c r="F31" s="61"/>
      <c r="G31" s="61"/>
      <c r="H31" s="61"/>
      <c r="I31" s="61"/>
      <c r="J31" s="61"/>
      <c r="K31" s="62"/>
    </row>
    <row r="32" spans="2:11" s="4" customFormat="1" ht="33.75" customHeight="1" thickBot="1" x14ac:dyDescent="0.3">
      <c r="B32" s="32">
        <f t="shared" si="0"/>
        <v>3</v>
      </c>
      <c r="C32" s="60" t="s">
        <v>60</v>
      </c>
      <c r="D32" s="61"/>
      <c r="E32" s="61"/>
      <c r="F32" s="61"/>
      <c r="G32" s="61"/>
      <c r="H32" s="61"/>
      <c r="I32" s="61"/>
      <c r="J32" s="61"/>
      <c r="K32" s="62"/>
    </row>
    <row r="33" spans="2:11" s="4" customFormat="1" ht="29.25" customHeight="1" thickBot="1" x14ac:dyDescent="0.3">
      <c r="B33" s="32">
        <f t="shared" si="0"/>
        <v>4</v>
      </c>
      <c r="C33" s="66" t="s">
        <v>37</v>
      </c>
      <c r="D33" s="67"/>
      <c r="E33" s="67"/>
      <c r="F33" s="67"/>
      <c r="G33" s="67"/>
      <c r="H33" s="67"/>
      <c r="I33" s="67"/>
      <c r="J33" s="67"/>
      <c r="K33" s="68"/>
    </row>
    <row r="34" spans="2:11" s="4" customFormat="1" ht="33.75" customHeight="1" thickBot="1" x14ac:dyDescent="0.3">
      <c r="B34" s="32">
        <f t="shared" si="0"/>
        <v>5</v>
      </c>
      <c r="C34" s="60" t="s">
        <v>62</v>
      </c>
      <c r="D34" s="61"/>
      <c r="E34" s="61"/>
      <c r="F34" s="61"/>
      <c r="G34" s="61"/>
      <c r="H34" s="61"/>
      <c r="I34" s="61"/>
      <c r="J34" s="61"/>
      <c r="K34" s="62"/>
    </row>
    <row r="35" spans="2:11" s="4" customFormat="1" ht="15.75" thickBot="1" x14ac:dyDescent="0.3">
      <c r="B35" s="32">
        <f t="shared" si="0"/>
        <v>6</v>
      </c>
      <c r="C35" s="60" t="s">
        <v>51</v>
      </c>
      <c r="D35" s="61"/>
      <c r="E35" s="61"/>
      <c r="F35" s="61"/>
      <c r="G35" s="61"/>
      <c r="H35" s="61"/>
      <c r="I35" s="61"/>
      <c r="J35" s="61"/>
      <c r="K35" s="62"/>
    </row>
  </sheetData>
  <mergeCells count="45">
    <mergeCell ref="F7:K12"/>
    <mergeCell ref="C35:K35"/>
    <mergeCell ref="C29:K29"/>
    <mergeCell ref="C30:K30"/>
    <mergeCell ref="C31:K31"/>
    <mergeCell ref="C32:K32"/>
    <mergeCell ref="C33:K33"/>
    <mergeCell ref="C34:K34"/>
    <mergeCell ref="F22:G22"/>
    <mergeCell ref="H22:I22"/>
    <mergeCell ref="J22:K22"/>
    <mergeCell ref="C25:K25"/>
    <mergeCell ref="F26:G26"/>
    <mergeCell ref="H26:I26"/>
    <mergeCell ref="J26:K26"/>
    <mergeCell ref="F27:G27"/>
    <mergeCell ref="H27:I27"/>
    <mergeCell ref="J27:K27"/>
    <mergeCell ref="F23:G23"/>
    <mergeCell ref="H23:I23"/>
    <mergeCell ref="J23:K23"/>
    <mergeCell ref="F24:G24"/>
    <mergeCell ref="H24:I24"/>
    <mergeCell ref="J24:K24"/>
    <mergeCell ref="F21:G21"/>
    <mergeCell ref="H21:I21"/>
    <mergeCell ref="J21:K21"/>
    <mergeCell ref="F16:G16"/>
    <mergeCell ref="H16:I16"/>
    <mergeCell ref="J16:K16"/>
    <mergeCell ref="F17:G17"/>
    <mergeCell ref="H17:I17"/>
    <mergeCell ref="J17:K17"/>
    <mergeCell ref="C18:K18"/>
    <mergeCell ref="F19:G19"/>
    <mergeCell ref="H19:I19"/>
    <mergeCell ref="J19:K19"/>
    <mergeCell ref="C20:K20"/>
    <mergeCell ref="C13:E14"/>
    <mergeCell ref="F13:G13"/>
    <mergeCell ref="H13:I13"/>
    <mergeCell ref="J13:K13"/>
    <mergeCell ref="F15:G15"/>
    <mergeCell ref="H15:I15"/>
    <mergeCell ref="J15:K15"/>
  </mergeCells>
  <printOptions horizontalCentered="1"/>
  <pageMargins left="0.7" right="0.7" top="0.75" bottom="0.75" header="0.3" footer="0.3"/>
  <pageSetup scale="83" orientation="landscape" r:id="rId1"/>
  <drawing r:id="rId2"/>
  <legacyDrawing r:id="rId3"/>
  <oleObjects>
    <mc:AlternateContent xmlns:mc="http://schemas.openxmlformats.org/markup-compatibility/2006">
      <mc:Choice Requires="x14">
        <oleObject progId="Bitmap Image" shapeId="2049" r:id="rId4">
          <objectPr defaultSize="0" autoPict="0" r:id="rId5">
            <anchor moveWithCells="1" sizeWithCells="1">
              <from>
                <xdr:col>4</xdr:col>
                <xdr:colOff>1057275</xdr:colOff>
                <xdr:row>0</xdr:row>
                <xdr:rowOff>171450</xdr:rowOff>
              </from>
              <to>
                <xdr:col>10</xdr:col>
                <xdr:colOff>228600</xdr:colOff>
                <xdr:row>4</xdr:row>
                <xdr:rowOff>47625</xdr:rowOff>
              </to>
            </anchor>
          </objectPr>
        </oleObject>
      </mc:Choice>
      <mc:Fallback>
        <oleObject progId="Bitmap Image" shapeId="204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K53"/>
  <sheetViews>
    <sheetView showGridLines="0" zoomScaleNormal="100" workbookViewId="0">
      <selection activeCell="N13" sqref="N13"/>
    </sheetView>
  </sheetViews>
  <sheetFormatPr defaultColWidth="8.85546875" defaultRowHeight="15" x14ac:dyDescent="0.25"/>
  <cols>
    <col min="1" max="1" width="8.85546875" style="2"/>
    <col min="2" max="2" width="5.42578125" style="28" customWidth="1"/>
    <col min="3" max="3" width="56.140625" style="1" customWidth="1"/>
    <col min="4" max="4" width="4.5703125" style="3" customWidth="1"/>
    <col min="5" max="5" width="17.85546875" style="1" customWidth="1"/>
    <col min="6" max="6" width="10.42578125" style="2" bestFit="1" customWidth="1"/>
    <col min="7" max="7" width="4.42578125" style="2" bestFit="1" customWidth="1"/>
    <col min="8" max="8" width="10.42578125" style="2" customWidth="1"/>
    <col min="9" max="9" width="5.140625" style="2" bestFit="1" customWidth="1"/>
    <col min="10" max="10" width="12.28515625" style="2" customWidth="1"/>
    <col min="11" max="11" width="3.5703125" style="2" bestFit="1" customWidth="1"/>
    <col min="12" max="16384" width="8.85546875" style="2"/>
  </cols>
  <sheetData>
    <row r="4" spans="3:11" x14ac:dyDescent="0.25">
      <c r="C4" s="41" t="s">
        <v>116</v>
      </c>
    </row>
    <row r="5" spans="3:11" ht="15.75" thickBot="1" x14ac:dyDescent="0.3"/>
    <row r="6" spans="3:11" x14ac:dyDescent="0.25">
      <c r="C6" s="14" t="s">
        <v>0</v>
      </c>
      <c r="D6" s="15"/>
      <c r="E6" s="16"/>
      <c r="F6" s="84"/>
      <c r="G6" s="85"/>
      <c r="H6" s="85"/>
      <c r="I6" s="85"/>
      <c r="J6" s="85"/>
      <c r="K6" s="86"/>
    </row>
    <row r="7" spans="3:11" x14ac:dyDescent="0.25">
      <c r="C7" s="17" t="s">
        <v>2</v>
      </c>
      <c r="D7" s="39" t="s">
        <v>15</v>
      </c>
      <c r="E7" s="7">
        <v>10000000</v>
      </c>
      <c r="F7" s="87"/>
      <c r="G7" s="88"/>
      <c r="H7" s="88"/>
      <c r="I7" s="88"/>
      <c r="J7" s="88"/>
      <c r="K7" s="89"/>
    </row>
    <row r="8" spans="3:11" x14ac:dyDescent="0.25">
      <c r="C8" s="17" t="s">
        <v>1</v>
      </c>
      <c r="D8" s="39" t="s">
        <v>16</v>
      </c>
      <c r="E8" s="8">
        <v>0.02</v>
      </c>
      <c r="F8" s="87"/>
      <c r="G8" s="88"/>
      <c r="H8" s="88"/>
      <c r="I8" s="88"/>
      <c r="J8" s="88"/>
      <c r="K8" s="89"/>
    </row>
    <row r="9" spans="3:11" x14ac:dyDescent="0.25">
      <c r="C9" s="17" t="s">
        <v>6</v>
      </c>
      <c r="D9" s="39" t="s">
        <v>17</v>
      </c>
      <c r="E9" s="8">
        <v>5.0000000000000001E-3</v>
      </c>
      <c r="F9" s="87"/>
      <c r="G9" s="88"/>
      <c r="H9" s="88"/>
      <c r="I9" s="88"/>
      <c r="J9" s="88"/>
      <c r="K9" s="89"/>
    </row>
    <row r="10" spans="3:11" x14ac:dyDescent="0.25">
      <c r="C10" s="17" t="s">
        <v>39</v>
      </c>
      <c r="D10" s="39" t="s">
        <v>41</v>
      </c>
      <c r="E10" s="8">
        <v>0.2</v>
      </c>
      <c r="F10" s="87"/>
      <c r="G10" s="88"/>
      <c r="H10" s="88"/>
      <c r="I10" s="88"/>
      <c r="J10" s="88"/>
      <c r="K10" s="89"/>
    </row>
    <row r="11" spans="3:11" x14ac:dyDescent="0.25">
      <c r="C11" s="17" t="s">
        <v>40</v>
      </c>
      <c r="D11" s="39" t="s">
        <v>42</v>
      </c>
      <c r="E11" s="8">
        <v>0.15</v>
      </c>
      <c r="F11" s="87"/>
      <c r="G11" s="88"/>
      <c r="H11" s="88"/>
      <c r="I11" s="88"/>
      <c r="J11" s="88"/>
      <c r="K11" s="89"/>
    </row>
    <row r="12" spans="3:11" x14ac:dyDescent="0.25">
      <c r="C12" s="17" t="s">
        <v>56</v>
      </c>
      <c r="D12" s="39" t="s">
        <v>65</v>
      </c>
      <c r="E12" s="8">
        <v>3.5000000000000001E-3</v>
      </c>
      <c r="F12" s="87"/>
      <c r="G12" s="88"/>
      <c r="H12" s="88"/>
      <c r="I12" s="88"/>
      <c r="J12" s="88"/>
      <c r="K12" s="89"/>
    </row>
    <row r="13" spans="3:11" ht="15.75" thickBot="1" x14ac:dyDescent="0.3">
      <c r="C13" s="153"/>
      <c r="D13" s="154"/>
      <c r="E13" s="155"/>
      <c r="F13" s="90"/>
      <c r="G13" s="91"/>
      <c r="H13" s="91"/>
      <c r="I13" s="91"/>
      <c r="J13" s="91"/>
      <c r="K13" s="92"/>
    </row>
    <row r="14" spans="3:11" ht="15.75" thickBot="1" x14ac:dyDescent="0.3">
      <c r="C14" s="148" t="s">
        <v>79</v>
      </c>
      <c r="D14" s="149"/>
      <c r="E14" s="150"/>
      <c r="F14" s="151" t="s">
        <v>12</v>
      </c>
      <c r="G14" s="152"/>
      <c r="H14" s="151" t="s">
        <v>13</v>
      </c>
      <c r="I14" s="152"/>
      <c r="J14" s="151" t="s">
        <v>14</v>
      </c>
      <c r="K14" s="152"/>
    </row>
    <row r="15" spans="3:11" x14ac:dyDescent="0.25">
      <c r="C15" s="44"/>
      <c r="D15" s="45"/>
      <c r="E15" s="45"/>
      <c r="F15" s="36" t="s">
        <v>3</v>
      </c>
      <c r="G15" s="37">
        <v>0.2</v>
      </c>
      <c r="H15" s="9" t="s">
        <v>4</v>
      </c>
      <c r="I15" s="10">
        <v>-0.2</v>
      </c>
      <c r="J15" s="9" t="s">
        <v>5</v>
      </c>
      <c r="K15" s="10">
        <v>0</v>
      </c>
    </row>
    <row r="16" spans="3:11" x14ac:dyDescent="0.25">
      <c r="C16" s="17" t="s">
        <v>11</v>
      </c>
      <c r="D16" s="6" t="s">
        <v>19</v>
      </c>
      <c r="E16" s="11" t="s">
        <v>29</v>
      </c>
      <c r="F16" s="49">
        <f>+$E$7</f>
        <v>10000000</v>
      </c>
      <c r="G16" s="49"/>
      <c r="H16" s="49">
        <f>+$E$7</f>
        <v>10000000</v>
      </c>
      <c r="I16" s="49"/>
      <c r="J16" s="49">
        <f>+$E$7</f>
        <v>10000000</v>
      </c>
      <c r="K16" s="49"/>
    </row>
    <row r="17" spans="3:11" x14ac:dyDescent="0.25">
      <c r="C17" s="17" t="s">
        <v>33</v>
      </c>
      <c r="D17" s="6" t="s">
        <v>20</v>
      </c>
      <c r="E17" s="11" t="s">
        <v>30</v>
      </c>
      <c r="F17" s="49">
        <f>F16*G15</f>
        <v>2000000</v>
      </c>
      <c r="G17" s="49"/>
      <c r="H17" s="49">
        <f>H16*I15</f>
        <v>-2000000</v>
      </c>
      <c r="I17" s="49"/>
      <c r="J17" s="51">
        <f>J16*K15</f>
        <v>0</v>
      </c>
      <c r="K17" s="51"/>
    </row>
    <row r="18" spans="3:11" x14ac:dyDescent="0.25">
      <c r="C18" s="17" t="s">
        <v>7</v>
      </c>
      <c r="D18" s="6" t="s">
        <v>21</v>
      </c>
      <c r="E18" s="11" t="s">
        <v>31</v>
      </c>
      <c r="F18" s="49">
        <f>F16+F17</f>
        <v>12000000</v>
      </c>
      <c r="G18" s="49"/>
      <c r="H18" s="49">
        <f>H16+H17</f>
        <v>8000000</v>
      </c>
      <c r="I18" s="49"/>
      <c r="J18" s="49">
        <f>J16+J17</f>
        <v>10000000</v>
      </c>
      <c r="K18" s="49"/>
    </row>
    <row r="19" spans="3:11" x14ac:dyDescent="0.25">
      <c r="C19" s="53"/>
      <c r="D19" s="54"/>
      <c r="E19" s="54"/>
      <c r="F19" s="54"/>
      <c r="G19" s="54"/>
      <c r="H19" s="54"/>
      <c r="I19" s="54"/>
      <c r="J19" s="54"/>
      <c r="K19" s="54"/>
    </row>
    <row r="20" spans="3:11" x14ac:dyDescent="0.25">
      <c r="C20" s="17" t="s">
        <v>18</v>
      </c>
      <c r="D20" s="6" t="s">
        <v>22</v>
      </c>
      <c r="E20" s="11" t="s">
        <v>32</v>
      </c>
      <c r="F20" s="56">
        <f>(F16+F18)/2</f>
        <v>11000000</v>
      </c>
      <c r="G20" s="56"/>
      <c r="H20" s="56">
        <f>(H16+H18)/2</f>
        <v>9000000</v>
      </c>
      <c r="I20" s="56"/>
      <c r="J20" s="56">
        <f>(J16+J18)/2</f>
        <v>10000000</v>
      </c>
      <c r="K20" s="56"/>
    </row>
    <row r="21" spans="3:11" x14ac:dyDescent="0.25">
      <c r="C21" s="53"/>
      <c r="D21" s="54"/>
      <c r="E21" s="54"/>
      <c r="F21" s="54"/>
      <c r="G21" s="54"/>
      <c r="H21" s="54"/>
      <c r="I21" s="54"/>
      <c r="J21" s="54"/>
      <c r="K21" s="54"/>
    </row>
    <row r="22" spans="3:11" x14ac:dyDescent="0.25">
      <c r="C22" s="17" t="s">
        <v>34</v>
      </c>
      <c r="D22" s="6" t="s">
        <v>23</v>
      </c>
      <c r="E22" s="11" t="s">
        <v>55</v>
      </c>
      <c r="F22" s="49">
        <f>+F20*-$E$9</f>
        <v>-55000</v>
      </c>
      <c r="G22" s="49"/>
      <c r="H22" s="49">
        <f>+H20*-$E$9</f>
        <v>-45000</v>
      </c>
      <c r="I22" s="49"/>
      <c r="J22" s="49">
        <f>+J20*-$E$9</f>
        <v>-50000</v>
      </c>
      <c r="K22" s="49"/>
    </row>
    <row r="23" spans="3:11" x14ac:dyDescent="0.25">
      <c r="C23" s="17" t="s">
        <v>56</v>
      </c>
      <c r="D23" s="6" t="s">
        <v>24</v>
      </c>
      <c r="E23" s="11" t="s">
        <v>66</v>
      </c>
      <c r="F23" s="49">
        <f>+F20*-$E$12</f>
        <v>-38500</v>
      </c>
      <c r="G23" s="49"/>
      <c r="H23" s="49">
        <f>+H20*-$E$12</f>
        <v>-31500</v>
      </c>
      <c r="I23" s="49"/>
      <c r="J23" s="49">
        <f>+J20*-$E$12</f>
        <v>-35000</v>
      </c>
      <c r="K23" s="49"/>
    </row>
    <row r="24" spans="3:11" x14ac:dyDescent="0.25">
      <c r="C24" s="17" t="s">
        <v>35</v>
      </c>
      <c r="D24" s="6" t="s">
        <v>25</v>
      </c>
      <c r="E24" s="5" t="s">
        <v>58</v>
      </c>
      <c r="F24" s="49">
        <f>+(F20+F22+F23)*-$E$8</f>
        <v>-218130</v>
      </c>
      <c r="G24" s="49"/>
      <c r="H24" s="49">
        <f>+(H20+H22+H23)*-$E$8</f>
        <v>-178470</v>
      </c>
      <c r="I24" s="49"/>
      <c r="J24" s="49">
        <f>+(J20+J22+J23)*-$E$8</f>
        <v>-198300</v>
      </c>
      <c r="K24" s="49"/>
    </row>
    <row r="25" spans="3:11" x14ac:dyDescent="0.25">
      <c r="C25" s="17" t="s">
        <v>69</v>
      </c>
      <c r="D25" s="6" t="s">
        <v>26</v>
      </c>
      <c r="E25" s="5" t="s">
        <v>59</v>
      </c>
      <c r="F25" s="49">
        <f>+F22+F24+F23</f>
        <v>-311630</v>
      </c>
      <c r="G25" s="49"/>
      <c r="H25" s="49">
        <f>+H22+H24+H23</f>
        <v>-254970</v>
      </c>
      <c r="I25" s="49"/>
      <c r="J25" s="49">
        <f>+J22+J24+J23</f>
        <v>-283300</v>
      </c>
      <c r="K25" s="49"/>
    </row>
    <row r="26" spans="3:11" x14ac:dyDescent="0.25">
      <c r="C26" s="53"/>
      <c r="D26" s="54"/>
      <c r="E26" s="54"/>
      <c r="F26" s="54"/>
      <c r="G26" s="54"/>
      <c r="H26" s="54"/>
      <c r="I26" s="54"/>
      <c r="J26" s="54"/>
      <c r="K26" s="54"/>
    </row>
    <row r="27" spans="3:11" x14ac:dyDescent="0.25">
      <c r="C27" s="17" t="s">
        <v>43</v>
      </c>
      <c r="D27" s="6" t="s">
        <v>27</v>
      </c>
      <c r="E27" s="5" t="s">
        <v>67</v>
      </c>
      <c r="F27" s="49">
        <f>F18+F25</f>
        <v>11688370</v>
      </c>
      <c r="G27" s="49"/>
      <c r="H27" s="49">
        <f>H18+H25</f>
        <v>7745030</v>
      </c>
      <c r="I27" s="49"/>
      <c r="J27" s="49">
        <f>J18+J25</f>
        <v>9716700</v>
      </c>
      <c r="K27" s="49"/>
    </row>
    <row r="28" spans="3:11" ht="45" x14ac:dyDescent="0.25">
      <c r="C28" s="17" t="s">
        <v>71</v>
      </c>
      <c r="D28" s="6" t="s">
        <v>28</v>
      </c>
      <c r="E28" s="5"/>
      <c r="F28" s="49">
        <f>F16</f>
        <v>10000000</v>
      </c>
      <c r="G28" s="49"/>
      <c r="H28" s="49">
        <f>H16</f>
        <v>10000000</v>
      </c>
      <c r="I28" s="49"/>
      <c r="J28" s="49">
        <f>J16</f>
        <v>10000000</v>
      </c>
      <c r="K28" s="49"/>
    </row>
    <row r="29" spans="3:11" x14ac:dyDescent="0.25">
      <c r="C29" s="20" t="s">
        <v>72</v>
      </c>
      <c r="D29" s="6" t="s">
        <v>45</v>
      </c>
      <c r="E29" s="13" t="s">
        <v>70</v>
      </c>
      <c r="F29" s="49">
        <f>(F28*$E$11)</f>
        <v>1500000</v>
      </c>
      <c r="G29" s="49"/>
      <c r="H29" s="49">
        <f>(H28*$E$11)</f>
        <v>1500000</v>
      </c>
      <c r="I29" s="49"/>
      <c r="J29" s="49">
        <f>(J28*$E$11)</f>
        <v>1500000</v>
      </c>
      <c r="K29" s="49"/>
    </row>
    <row r="30" spans="3:11" ht="45" x14ac:dyDescent="0.25">
      <c r="C30" s="17" t="s">
        <v>73</v>
      </c>
      <c r="D30" s="6" t="s">
        <v>46</v>
      </c>
      <c r="E30" s="5" t="s">
        <v>74</v>
      </c>
      <c r="F30" s="49" t="str">
        <f>IF(F27&gt;(F28+F29),("Yes"),("No Pfee"))</f>
        <v>Yes</v>
      </c>
      <c r="G30" s="49"/>
      <c r="H30" s="49" t="str">
        <f>IF(H27&gt;(H28+H29),("Yes"),("No Pfee"))</f>
        <v>No Pfee</v>
      </c>
      <c r="I30" s="49"/>
      <c r="J30" s="49" t="str">
        <f>IF(J27&gt;(J28+J29),("Yes"),("No Pfee"))</f>
        <v>No Pfee</v>
      </c>
      <c r="K30" s="49"/>
    </row>
    <row r="31" spans="3:11" x14ac:dyDescent="0.25">
      <c r="C31" s="71" t="s">
        <v>44</v>
      </c>
      <c r="D31" s="72"/>
      <c r="E31" s="72"/>
      <c r="F31" s="72"/>
      <c r="G31" s="72"/>
      <c r="H31" s="72"/>
      <c r="I31" s="72"/>
      <c r="J31" s="72"/>
      <c r="K31" s="72"/>
    </row>
    <row r="32" spans="3:11" x14ac:dyDescent="0.25">
      <c r="C32" s="17" t="s">
        <v>53</v>
      </c>
      <c r="D32" s="6" t="s">
        <v>47</v>
      </c>
      <c r="E32" s="5" t="s">
        <v>75</v>
      </c>
      <c r="F32" s="49">
        <f>+IF(F30="Yes",(F27-F28-F29),(0))</f>
        <v>188370</v>
      </c>
      <c r="G32" s="49"/>
      <c r="H32" s="49">
        <f>+IF(H30="Yes",(H27-H28-H29),(0))</f>
        <v>0</v>
      </c>
      <c r="I32" s="49"/>
      <c r="J32" s="49">
        <f>+IF(J30="Yes",(J27-J28-J29),(0))</f>
        <v>0</v>
      </c>
      <c r="K32" s="49"/>
    </row>
    <row r="33" spans="2:11" x14ac:dyDescent="0.25">
      <c r="C33" s="20" t="s">
        <v>48</v>
      </c>
      <c r="D33" s="6" t="s">
        <v>49</v>
      </c>
      <c r="E33" s="13" t="s">
        <v>76</v>
      </c>
      <c r="F33" s="49">
        <f>+F32*-$E$10</f>
        <v>-37674</v>
      </c>
      <c r="G33" s="49"/>
      <c r="H33" s="49">
        <f>+H32*-$E$10</f>
        <v>0</v>
      </c>
      <c r="I33" s="49"/>
      <c r="J33" s="49">
        <f>+J32*-$E$10</f>
        <v>0</v>
      </c>
      <c r="K33" s="49"/>
    </row>
    <row r="34" spans="2:11" x14ac:dyDescent="0.25">
      <c r="C34" s="19"/>
      <c r="D34" s="6"/>
      <c r="E34" s="6"/>
      <c r="F34" s="6"/>
      <c r="G34" s="6"/>
      <c r="H34" s="6"/>
      <c r="I34" s="6"/>
      <c r="J34" s="6"/>
      <c r="K34" s="6"/>
    </row>
    <row r="35" spans="2:11" ht="30" x14ac:dyDescent="0.25">
      <c r="C35" s="17" t="s">
        <v>54</v>
      </c>
      <c r="D35" s="6" t="s">
        <v>50</v>
      </c>
      <c r="E35" s="5" t="s">
        <v>77</v>
      </c>
      <c r="F35" s="49">
        <f>+F27+F33</f>
        <v>11650696</v>
      </c>
      <c r="G35" s="49"/>
      <c r="H35" s="49">
        <f>+H27+H33</f>
        <v>7745030</v>
      </c>
      <c r="I35" s="49"/>
      <c r="J35" s="49">
        <f>+J27+J33</f>
        <v>9716700</v>
      </c>
      <c r="K35" s="49"/>
    </row>
    <row r="36" spans="2:11" x14ac:dyDescent="0.25">
      <c r="C36" s="17" t="s">
        <v>10</v>
      </c>
      <c r="D36" s="6" t="s">
        <v>52</v>
      </c>
      <c r="E36" s="5" t="s">
        <v>78</v>
      </c>
      <c r="F36" s="58">
        <f>+F35/F16-1</f>
        <v>0.16506960000000004</v>
      </c>
      <c r="G36" s="58"/>
      <c r="H36" s="58">
        <f>+H35/H16-1</f>
        <v>-0.22549699999999995</v>
      </c>
      <c r="I36" s="58"/>
      <c r="J36" s="58">
        <f>+J35/J16-1</f>
        <v>-2.8329999999999966E-2</v>
      </c>
      <c r="K36" s="58"/>
    </row>
    <row r="37" spans="2:11" x14ac:dyDescent="0.25">
      <c r="C37" s="19"/>
      <c r="D37" s="6"/>
      <c r="E37" s="6"/>
      <c r="F37" s="6"/>
      <c r="G37" s="6"/>
      <c r="H37" s="6"/>
      <c r="I37" s="6"/>
      <c r="J37" s="6"/>
      <c r="K37" s="6"/>
    </row>
    <row r="38" spans="2:11" ht="30" x14ac:dyDescent="0.25">
      <c r="C38" s="17" t="s">
        <v>109</v>
      </c>
      <c r="D38" s="6" t="s">
        <v>80</v>
      </c>
      <c r="E38" s="5" t="s">
        <v>87</v>
      </c>
      <c r="F38" s="49">
        <f>+MAX(F28,F35)</f>
        <v>11650696</v>
      </c>
      <c r="G38" s="49"/>
      <c r="H38" s="49">
        <f>+MAX(H28,H35)</f>
        <v>10000000</v>
      </c>
      <c r="I38" s="49"/>
      <c r="J38" s="49">
        <f>+MAX(J28,J35)</f>
        <v>10000000</v>
      </c>
      <c r="K38" s="49"/>
    </row>
    <row r="39" spans="2:11" ht="45" x14ac:dyDescent="0.25">
      <c r="C39" s="17" t="s">
        <v>110</v>
      </c>
      <c r="D39" s="6" t="s">
        <v>80</v>
      </c>
      <c r="E39" s="5" t="s">
        <v>86</v>
      </c>
      <c r="F39" s="49">
        <f>+MAX(F27,F28)</f>
        <v>11688370</v>
      </c>
      <c r="G39" s="49"/>
      <c r="H39" s="49">
        <f>+MAX(H27,H28)</f>
        <v>10000000</v>
      </c>
      <c r="I39" s="49"/>
      <c r="J39" s="49">
        <f>+MAX(J27,J28)</f>
        <v>10000000</v>
      </c>
      <c r="K39" s="49"/>
    </row>
    <row r="40" spans="2:11" x14ac:dyDescent="0.25">
      <c r="C40" s="17"/>
      <c r="D40" s="6"/>
      <c r="E40" s="5"/>
      <c r="F40" s="12"/>
      <c r="G40" s="12"/>
      <c r="H40" s="12"/>
      <c r="I40" s="12"/>
      <c r="J40" s="12"/>
      <c r="K40" s="12"/>
    </row>
    <row r="41" spans="2:11" ht="15.75" thickBot="1" x14ac:dyDescent="0.3">
      <c r="B41" s="29"/>
      <c r="C41" s="33" t="s">
        <v>88</v>
      </c>
      <c r="D41" s="34"/>
      <c r="E41" s="35"/>
      <c r="F41" s="35"/>
      <c r="G41" s="35"/>
      <c r="H41" s="35"/>
      <c r="I41" s="35"/>
      <c r="J41" s="35"/>
      <c r="K41" s="35"/>
    </row>
    <row r="42" spans="2:11" ht="34.5" customHeight="1" thickBot="1" x14ac:dyDescent="0.3">
      <c r="B42" s="30">
        <v>1</v>
      </c>
      <c r="C42" s="60" t="s">
        <v>114</v>
      </c>
      <c r="D42" s="61"/>
      <c r="E42" s="61"/>
      <c r="F42" s="61"/>
      <c r="G42" s="61"/>
      <c r="H42" s="61"/>
      <c r="I42" s="61"/>
      <c r="J42" s="61"/>
      <c r="K42" s="61"/>
    </row>
    <row r="43" spans="2:11" ht="33.75" customHeight="1" thickBot="1" x14ac:dyDescent="0.3">
      <c r="B43" s="30">
        <f t="shared" ref="B43:B52" si="0">+B42+1</f>
        <v>2</v>
      </c>
      <c r="C43" s="60" t="s">
        <v>61</v>
      </c>
      <c r="D43" s="61"/>
      <c r="E43" s="61"/>
      <c r="F43" s="61"/>
      <c r="G43" s="61"/>
      <c r="H43" s="61"/>
      <c r="I43" s="61"/>
      <c r="J43" s="61"/>
      <c r="K43" s="61"/>
    </row>
    <row r="44" spans="2:11" ht="13.5" customHeight="1" thickBot="1" x14ac:dyDescent="0.3">
      <c r="B44" s="30">
        <f t="shared" si="0"/>
        <v>3</v>
      </c>
      <c r="C44" s="60" t="s">
        <v>60</v>
      </c>
      <c r="D44" s="61"/>
      <c r="E44" s="61"/>
      <c r="F44" s="61"/>
      <c r="G44" s="61"/>
      <c r="H44" s="61"/>
      <c r="I44" s="61"/>
      <c r="J44" s="61"/>
      <c r="K44" s="61"/>
    </row>
    <row r="45" spans="2:11" ht="35.25" customHeight="1" thickBot="1" x14ac:dyDescent="0.3">
      <c r="B45" s="30">
        <f t="shared" si="0"/>
        <v>4</v>
      </c>
      <c r="C45" s="60" t="s">
        <v>37</v>
      </c>
      <c r="D45" s="61"/>
      <c r="E45" s="61"/>
      <c r="F45" s="61"/>
      <c r="G45" s="61"/>
      <c r="H45" s="61"/>
      <c r="I45" s="61"/>
      <c r="J45" s="61"/>
      <c r="K45" s="61"/>
    </row>
    <row r="46" spans="2:11" ht="33" customHeight="1" thickBot="1" x14ac:dyDescent="0.3">
      <c r="B46" s="30">
        <f t="shared" si="0"/>
        <v>5</v>
      </c>
      <c r="C46" s="60" t="s">
        <v>62</v>
      </c>
      <c r="D46" s="61"/>
      <c r="E46" s="61"/>
      <c r="F46" s="61"/>
      <c r="G46" s="61"/>
      <c r="H46" s="61"/>
      <c r="I46" s="61"/>
      <c r="J46" s="61"/>
      <c r="K46" s="61"/>
    </row>
    <row r="47" spans="2:11" ht="15.75" thickBot="1" x14ac:dyDescent="0.3">
      <c r="B47" s="30">
        <f t="shared" si="0"/>
        <v>6</v>
      </c>
      <c r="C47" s="60" t="s">
        <v>51</v>
      </c>
      <c r="D47" s="61"/>
      <c r="E47" s="61"/>
      <c r="F47" s="61"/>
      <c r="G47" s="61"/>
      <c r="H47" s="61"/>
      <c r="I47" s="61"/>
      <c r="J47" s="61"/>
      <c r="K47" s="61"/>
    </row>
    <row r="48" spans="2:11" ht="45.75" customHeight="1" thickBot="1" x14ac:dyDescent="0.3">
      <c r="B48" s="30">
        <f t="shared" si="0"/>
        <v>7</v>
      </c>
      <c r="C48" s="60" t="s">
        <v>101</v>
      </c>
      <c r="D48" s="61"/>
      <c r="E48" s="61"/>
      <c r="F48" s="61"/>
      <c r="G48" s="61"/>
      <c r="H48" s="61"/>
      <c r="I48" s="61"/>
      <c r="J48" s="61"/>
      <c r="K48" s="61"/>
    </row>
    <row r="49" spans="2:11" ht="48" customHeight="1" thickBot="1" x14ac:dyDescent="0.3">
      <c r="B49" s="30">
        <f t="shared" si="0"/>
        <v>8</v>
      </c>
      <c r="C49" s="60" t="s">
        <v>100</v>
      </c>
      <c r="D49" s="61"/>
      <c r="E49" s="61"/>
      <c r="F49" s="61"/>
      <c r="G49" s="61"/>
      <c r="H49" s="61"/>
      <c r="I49" s="61"/>
      <c r="J49" s="61"/>
      <c r="K49" s="61"/>
    </row>
    <row r="50" spans="2:11" ht="15" customHeight="1" thickBot="1" x14ac:dyDescent="0.3">
      <c r="B50" s="30">
        <f t="shared" si="0"/>
        <v>9</v>
      </c>
      <c r="C50" s="73" t="s">
        <v>82</v>
      </c>
      <c r="D50" s="74"/>
      <c r="E50" s="74"/>
      <c r="F50" s="74"/>
      <c r="G50" s="74"/>
      <c r="H50" s="74"/>
      <c r="I50" s="74"/>
      <c r="J50" s="74"/>
      <c r="K50" s="75"/>
    </row>
    <row r="51" spans="2:11" ht="15" customHeight="1" thickBot="1" x14ac:dyDescent="0.3">
      <c r="B51" s="30">
        <f t="shared" si="0"/>
        <v>10</v>
      </c>
      <c r="C51" s="73" t="s">
        <v>85</v>
      </c>
      <c r="D51" s="74"/>
      <c r="E51" s="74"/>
      <c r="F51" s="74"/>
      <c r="G51" s="74"/>
      <c r="H51" s="74"/>
      <c r="I51" s="74"/>
      <c r="J51" s="74"/>
      <c r="K51" s="75"/>
    </row>
    <row r="52" spans="2:11" ht="15" customHeight="1" thickBot="1" x14ac:dyDescent="0.3">
      <c r="B52" s="30">
        <f t="shared" si="0"/>
        <v>11</v>
      </c>
      <c r="C52" s="73" t="s">
        <v>64</v>
      </c>
      <c r="D52" s="74"/>
      <c r="E52" s="74"/>
      <c r="F52" s="74"/>
      <c r="G52" s="74"/>
      <c r="H52" s="74"/>
      <c r="I52" s="74"/>
      <c r="J52" s="74"/>
      <c r="K52" s="75"/>
    </row>
    <row r="53" spans="2:11" ht="15" customHeight="1" thickBot="1" x14ac:dyDescent="0.3">
      <c r="B53" s="30">
        <v>12</v>
      </c>
      <c r="C53" s="73" t="s">
        <v>102</v>
      </c>
      <c r="D53" s="74"/>
      <c r="E53" s="74"/>
      <c r="F53" s="74"/>
      <c r="G53" s="74"/>
      <c r="H53" s="74"/>
      <c r="I53" s="74"/>
      <c r="J53" s="74"/>
      <c r="K53" s="75"/>
    </row>
  </sheetData>
  <mergeCells count="75">
    <mergeCell ref="F6:K13"/>
    <mergeCell ref="C53:K53"/>
    <mergeCell ref="C51:K51"/>
    <mergeCell ref="C52:K52"/>
    <mergeCell ref="C46:K46"/>
    <mergeCell ref="C47:K47"/>
    <mergeCell ref="C48:K48"/>
    <mergeCell ref="C49:K49"/>
    <mergeCell ref="C50:K50"/>
    <mergeCell ref="C42:K42"/>
    <mergeCell ref="C43:K43"/>
    <mergeCell ref="C45:K45"/>
    <mergeCell ref="C44:K44"/>
    <mergeCell ref="F33:G33"/>
    <mergeCell ref="H33:I33"/>
    <mergeCell ref="J33:K33"/>
    <mergeCell ref="F38:G38"/>
    <mergeCell ref="H38:I38"/>
    <mergeCell ref="J38:K38"/>
    <mergeCell ref="F39:G39"/>
    <mergeCell ref="H39:I39"/>
    <mergeCell ref="J39:K39"/>
    <mergeCell ref="C31:K31"/>
    <mergeCell ref="F32:G32"/>
    <mergeCell ref="H32:I32"/>
    <mergeCell ref="J32:K32"/>
    <mergeCell ref="F29:G29"/>
    <mergeCell ref="H29:I29"/>
    <mergeCell ref="J29:K29"/>
    <mergeCell ref="H30:I30"/>
    <mergeCell ref="J30:K30"/>
    <mergeCell ref="F27:G27"/>
    <mergeCell ref="H23:I23"/>
    <mergeCell ref="J23:K23"/>
    <mergeCell ref="J35:K35"/>
    <mergeCell ref="J36:K36"/>
    <mergeCell ref="J27:K27"/>
    <mergeCell ref="H25:I25"/>
    <mergeCell ref="H35:I35"/>
    <mergeCell ref="H36:I36"/>
    <mergeCell ref="C26:K26"/>
    <mergeCell ref="F35:G35"/>
    <mergeCell ref="F36:G36"/>
    <mergeCell ref="F28:G28"/>
    <mergeCell ref="H28:I28"/>
    <mergeCell ref="J28:K28"/>
    <mergeCell ref="F30:G30"/>
    <mergeCell ref="C14:E15"/>
    <mergeCell ref="H27:I27"/>
    <mergeCell ref="H20:I20"/>
    <mergeCell ref="J20:K20"/>
    <mergeCell ref="J25:K25"/>
    <mergeCell ref="H22:I22"/>
    <mergeCell ref="H18:I18"/>
    <mergeCell ref="J22:K22"/>
    <mergeCell ref="J24:K24"/>
    <mergeCell ref="F25:G25"/>
    <mergeCell ref="J16:K16"/>
    <mergeCell ref="J17:K17"/>
    <mergeCell ref="J18:K18"/>
    <mergeCell ref="F14:G14"/>
    <mergeCell ref="H14:I14"/>
    <mergeCell ref="J14:K14"/>
    <mergeCell ref="H16:I16"/>
    <mergeCell ref="H17:I17"/>
    <mergeCell ref="F18:G18"/>
    <mergeCell ref="H24:I24"/>
    <mergeCell ref="F16:G16"/>
    <mergeCell ref="F17:G17"/>
    <mergeCell ref="F22:G22"/>
    <mergeCell ref="F24:G24"/>
    <mergeCell ref="F20:G20"/>
    <mergeCell ref="C19:K19"/>
    <mergeCell ref="C21:K21"/>
    <mergeCell ref="F23:G23"/>
  </mergeCells>
  <printOptions horizontalCentered="1"/>
  <pageMargins left="0.7" right="0.7" top="0.75" bottom="0.75" header="0.3" footer="0.3"/>
  <pageSetup scale="59" orientation="portrait" r:id="rId1"/>
  <drawing r:id="rId2"/>
  <legacyDrawing r:id="rId3"/>
  <oleObjects>
    <mc:AlternateContent xmlns:mc="http://schemas.openxmlformats.org/markup-compatibility/2006">
      <mc:Choice Requires="x14">
        <oleObject progId="Bitmap Image" shapeId="3074" r:id="rId4">
          <objectPr defaultSize="0" autoPict="0" r:id="rId5">
            <anchor moveWithCells="1" sizeWithCells="1">
              <from>
                <xdr:col>6</xdr:col>
                <xdr:colOff>180975</xdr:colOff>
                <xdr:row>0</xdr:row>
                <xdr:rowOff>57150</xdr:rowOff>
              </from>
              <to>
                <xdr:col>11</xdr:col>
                <xdr:colOff>0</xdr:colOff>
                <xdr:row>3</xdr:row>
                <xdr:rowOff>123825</xdr:rowOff>
              </to>
            </anchor>
          </objectPr>
        </oleObject>
      </mc:Choice>
      <mc:Fallback>
        <oleObject progId="Bitmap Image" shapeId="307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M53"/>
  <sheetViews>
    <sheetView showGridLines="0" topLeftCell="A34" zoomScaleNormal="100" workbookViewId="0">
      <selection activeCell="C39" sqref="C39"/>
    </sheetView>
  </sheetViews>
  <sheetFormatPr defaultColWidth="8.85546875" defaultRowHeight="15" x14ac:dyDescent="0.25"/>
  <cols>
    <col min="1" max="1" width="8.85546875" style="2"/>
    <col min="2" max="2" width="5.42578125" style="28" customWidth="1"/>
    <col min="3" max="3" width="51.42578125" style="1" customWidth="1"/>
    <col min="4" max="4" width="4.5703125" style="3" customWidth="1"/>
    <col min="5" max="5" width="17.85546875" style="1" customWidth="1"/>
    <col min="6" max="6" width="10.42578125" style="2" bestFit="1" customWidth="1"/>
    <col min="7" max="7" width="4.42578125" style="2" bestFit="1" customWidth="1"/>
    <col min="8" max="8" width="8" style="2" bestFit="1" customWidth="1"/>
    <col min="9" max="9" width="5.140625" style="2" bestFit="1" customWidth="1"/>
    <col min="10" max="10" width="13.140625" style="2" customWidth="1"/>
    <col min="11" max="11" width="6.28515625" style="2" customWidth="1"/>
    <col min="12" max="12" width="9.85546875" style="2" bestFit="1" customWidth="1"/>
    <col min="13" max="13" width="3.5703125" style="2" bestFit="1" customWidth="1"/>
    <col min="14" max="16384" width="8.85546875" style="2"/>
  </cols>
  <sheetData>
    <row r="2" spans="3:13" x14ac:dyDescent="0.25">
      <c r="C2" s="42"/>
    </row>
    <row r="4" spans="3:13" x14ac:dyDescent="0.25">
      <c r="C4" s="41" t="s">
        <v>116</v>
      </c>
    </row>
    <row r="5" spans="3:13" ht="15.75" thickBot="1" x14ac:dyDescent="0.3"/>
    <row r="6" spans="3:13" x14ac:dyDescent="0.25">
      <c r="C6" s="14" t="s">
        <v>0</v>
      </c>
      <c r="D6" s="15"/>
      <c r="E6" s="16"/>
      <c r="F6" s="21"/>
      <c r="G6" s="21"/>
      <c r="H6" s="21"/>
      <c r="I6" s="21"/>
      <c r="J6" s="21"/>
      <c r="K6" s="21"/>
      <c r="L6" s="21"/>
      <c r="M6" s="22"/>
    </row>
    <row r="7" spans="3:13" x14ac:dyDescent="0.25">
      <c r="C7" s="17" t="s">
        <v>2</v>
      </c>
      <c r="D7" s="6" t="s">
        <v>15</v>
      </c>
      <c r="E7" s="7">
        <v>10000000</v>
      </c>
      <c r="M7" s="23"/>
    </row>
    <row r="8" spans="3:13" x14ac:dyDescent="0.25">
      <c r="C8" s="17" t="s">
        <v>1</v>
      </c>
      <c r="D8" s="6" t="s">
        <v>16</v>
      </c>
      <c r="E8" s="8">
        <v>0</v>
      </c>
      <c r="M8" s="23"/>
    </row>
    <row r="9" spans="3:13" x14ac:dyDescent="0.25">
      <c r="C9" s="17" t="s">
        <v>6</v>
      </c>
      <c r="D9" s="6" t="s">
        <v>17</v>
      </c>
      <c r="E9" s="8">
        <v>5.0000000000000001E-3</v>
      </c>
      <c r="M9" s="23"/>
    </row>
    <row r="10" spans="3:13" x14ac:dyDescent="0.25">
      <c r="C10" s="17" t="s">
        <v>39</v>
      </c>
      <c r="D10" s="6" t="s">
        <v>41</v>
      </c>
      <c r="E10" s="8">
        <v>0.2</v>
      </c>
      <c r="M10" s="23"/>
    </row>
    <row r="11" spans="3:13" x14ac:dyDescent="0.25">
      <c r="C11" s="17" t="s">
        <v>40</v>
      </c>
      <c r="D11" s="6" t="s">
        <v>42</v>
      </c>
      <c r="E11" s="8">
        <v>0.15</v>
      </c>
      <c r="M11" s="23"/>
    </row>
    <row r="12" spans="3:13" x14ac:dyDescent="0.25">
      <c r="C12" s="17" t="s">
        <v>56</v>
      </c>
      <c r="D12" s="6" t="s">
        <v>65</v>
      </c>
      <c r="E12" s="8">
        <v>3.5000000000000001E-3</v>
      </c>
      <c r="M12" s="23"/>
    </row>
    <row r="13" spans="3:13" ht="15.75" thickBot="1" x14ac:dyDescent="0.3">
      <c r="C13" s="24"/>
      <c r="F13" s="25"/>
      <c r="M13" s="23"/>
    </row>
    <row r="14" spans="3:13" ht="15.75" thickBot="1" x14ac:dyDescent="0.3">
      <c r="C14" s="44" t="s">
        <v>79</v>
      </c>
      <c r="D14" s="45"/>
      <c r="E14" s="46"/>
      <c r="F14" s="69" t="s">
        <v>12</v>
      </c>
      <c r="G14" s="70"/>
      <c r="H14" s="69" t="s">
        <v>13</v>
      </c>
      <c r="I14" s="70"/>
      <c r="J14" s="69" t="s">
        <v>14</v>
      </c>
      <c r="K14" s="70"/>
      <c r="M14" s="23"/>
    </row>
    <row r="15" spans="3:13" x14ac:dyDescent="0.25">
      <c r="C15" s="44"/>
      <c r="D15" s="45"/>
      <c r="E15" s="45"/>
      <c r="F15" s="36" t="s">
        <v>3</v>
      </c>
      <c r="G15" s="37">
        <v>0.2</v>
      </c>
      <c r="H15" s="9" t="s">
        <v>4</v>
      </c>
      <c r="I15" s="10">
        <v>-0.2</v>
      </c>
      <c r="J15" s="9" t="s">
        <v>5</v>
      </c>
      <c r="K15" s="10">
        <v>0</v>
      </c>
      <c r="M15" s="23"/>
    </row>
    <row r="16" spans="3:13" x14ac:dyDescent="0.25">
      <c r="C16" s="17" t="s">
        <v>11</v>
      </c>
      <c r="D16" s="6" t="s">
        <v>19</v>
      </c>
      <c r="E16" s="11" t="s">
        <v>29</v>
      </c>
      <c r="F16" s="49">
        <f>+$E$7</f>
        <v>10000000</v>
      </c>
      <c r="G16" s="49"/>
      <c r="H16" s="49">
        <f>+$E$7</f>
        <v>10000000</v>
      </c>
      <c r="I16" s="49"/>
      <c r="J16" s="49">
        <f>+$E$7</f>
        <v>10000000</v>
      </c>
      <c r="K16" s="49"/>
      <c r="M16" s="23"/>
    </row>
    <row r="17" spans="3:13" x14ac:dyDescent="0.25">
      <c r="C17" s="17" t="s">
        <v>33</v>
      </c>
      <c r="D17" s="6" t="s">
        <v>20</v>
      </c>
      <c r="E17" s="11" t="s">
        <v>30</v>
      </c>
      <c r="F17" s="49">
        <f>F16*G15</f>
        <v>2000000</v>
      </c>
      <c r="G17" s="49"/>
      <c r="H17" s="49">
        <f>H16*I15</f>
        <v>-2000000</v>
      </c>
      <c r="I17" s="49"/>
      <c r="J17" s="51">
        <f>J16*K15</f>
        <v>0</v>
      </c>
      <c r="K17" s="51"/>
      <c r="M17" s="23"/>
    </row>
    <row r="18" spans="3:13" x14ac:dyDescent="0.25">
      <c r="C18" s="17" t="s">
        <v>7</v>
      </c>
      <c r="D18" s="6" t="s">
        <v>21</v>
      </c>
      <c r="E18" s="11" t="s">
        <v>31</v>
      </c>
      <c r="F18" s="49">
        <f>F16+F17</f>
        <v>12000000</v>
      </c>
      <c r="G18" s="49"/>
      <c r="H18" s="49">
        <f>H16+H17</f>
        <v>8000000</v>
      </c>
      <c r="I18" s="49"/>
      <c r="J18" s="49">
        <f>J16+J17</f>
        <v>10000000</v>
      </c>
      <c r="K18" s="49"/>
      <c r="M18" s="23"/>
    </row>
    <row r="19" spans="3:13" x14ac:dyDescent="0.25">
      <c r="C19" s="53"/>
      <c r="D19" s="54"/>
      <c r="E19" s="54"/>
      <c r="F19" s="54"/>
      <c r="G19" s="54"/>
      <c r="H19" s="54"/>
      <c r="I19" s="54"/>
      <c r="J19" s="54"/>
      <c r="K19" s="54"/>
      <c r="M19" s="23"/>
    </row>
    <row r="20" spans="3:13" x14ac:dyDescent="0.25">
      <c r="C20" s="17" t="s">
        <v>18</v>
      </c>
      <c r="D20" s="6" t="s">
        <v>22</v>
      </c>
      <c r="E20" s="11" t="s">
        <v>32</v>
      </c>
      <c r="F20" s="49">
        <f>(F16+F18)/2</f>
        <v>11000000</v>
      </c>
      <c r="G20" s="49"/>
      <c r="H20" s="49">
        <f>(H16+H18)/2</f>
        <v>9000000</v>
      </c>
      <c r="I20" s="49"/>
      <c r="J20" s="49">
        <f>(J16+J18)/2</f>
        <v>10000000</v>
      </c>
      <c r="K20" s="49"/>
      <c r="M20" s="23"/>
    </row>
    <row r="21" spans="3:13" x14ac:dyDescent="0.25">
      <c r="C21" s="53"/>
      <c r="D21" s="54"/>
      <c r="E21" s="54"/>
      <c r="F21" s="54"/>
      <c r="G21" s="54"/>
      <c r="H21" s="54"/>
      <c r="I21" s="54"/>
      <c r="J21" s="54"/>
      <c r="K21" s="54"/>
      <c r="M21" s="23"/>
    </row>
    <row r="22" spans="3:13" x14ac:dyDescent="0.25">
      <c r="C22" s="17" t="s">
        <v>34</v>
      </c>
      <c r="D22" s="6" t="s">
        <v>23</v>
      </c>
      <c r="E22" s="11" t="s">
        <v>55</v>
      </c>
      <c r="F22" s="49">
        <f>+F20*-$E$9</f>
        <v>-55000</v>
      </c>
      <c r="G22" s="49"/>
      <c r="H22" s="49">
        <f>+H20*-$E$9</f>
        <v>-45000</v>
      </c>
      <c r="I22" s="49"/>
      <c r="J22" s="49">
        <f>+J20*-$E$9</f>
        <v>-50000</v>
      </c>
      <c r="K22" s="49"/>
      <c r="M22" s="23"/>
    </row>
    <row r="23" spans="3:13" x14ac:dyDescent="0.25">
      <c r="C23" s="17" t="s">
        <v>56</v>
      </c>
      <c r="D23" s="6" t="s">
        <v>24</v>
      </c>
      <c r="E23" s="11" t="s">
        <v>66</v>
      </c>
      <c r="F23" s="49">
        <f>+F20*-$E$12</f>
        <v>-38500</v>
      </c>
      <c r="G23" s="49"/>
      <c r="H23" s="49">
        <f>+H20*-$E$12</f>
        <v>-31500</v>
      </c>
      <c r="I23" s="49"/>
      <c r="J23" s="49">
        <f>+J20*-$E$12</f>
        <v>-35000</v>
      </c>
      <c r="K23" s="49"/>
      <c r="M23" s="23"/>
    </row>
    <row r="24" spans="3:13" x14ac:dyDescent="0.25">
      <c r="C24" s="17" t="s">
        <v>35</v>
      </c>
      <c r="D24" s="6" t="s">
        <v>25</v>
      </c>
      <c r="E24" s="5" t="s">
        <v>58</v>
      </c>
      <c r="F24" s="49">
        <f>+(F20+F22+F23)*-$E$8</f>
        <v>0</v>
      </c>
      <c r="G24" s="49"/>
      <c r="H24" s="49">
        <f>+(H20+H22+H23)*-$E$8</f>
        <v>0</v>
      </c>
      <c r="I24" s="49"/>
      <c r="J24" s="49">
        <f>+(J20+J22+J23)*-$E$8</f>
        <v>0</v>
      </c>
      <c r="K24" s="49"/>
      <c r="M24" s="23"/>
    </row>
    <row r="25" spans="3:13" x14ac:dyDescent="0.25">
      <c r="C25" s="17" t="s">
        <v>69</v>
      </c>
      <c r="D25" s="6" t="s">
        <v>26</v>
      </c>
      <c r="E25" s="5" t="s">
        <v>59</v>
      </c>
      <c r="F25" s="49">
        <f>+F22+F24+F23</f>
        <v>-93500</v>
      </c>
      <c r="G25" s="49"/>
      <c r="H25" s="49">
        <f>+H22+H24+H23</f>
        <v>-76500</v>
      </c>
      <c r="I25" s="49"/>
      <c r="J25" s="49">
        <f>+J22+J24+J23</f>
        <v>-85000</v>
      </c>
      <c r="K25" s="49"/>
      <c r="M25" s="23"/>
    </row>
    <row r="26" spans="3:13" x14ac:dyDescent="0.25">
      <c r="C26" s="53"/>
      <c r="D26" s="54"/>
      <c r="E26" s="54"/>
      <c r="F26" s="54"/>
      <c r="G26" s="54"/>
      <c r="H26" s="54"/>
      <c r="I26" s="54"/>
      <c r="J26" s="54"/>
      <c r="K26" s="54"/>
      <c r="M26" s="23"/>
    </row>
    <row r="27" spans="3:13" x14ac:dyDescent="0.25">
      <c r="C27" s="17" t="s">
        <v>43</v>
      </c>
      <c r="D27" s="6" t="s">
        <v>27</v>
      </c>
      <c r="E27" s="5" t="s">
        <v>67</v>
      </c>
      <c r="F27" s="49">
        <f>F18+F25</f>
        <v>11906500</v>
      </c>
      <c r="G27" s="49"/>
      <c r="H27" s="49">
        <f>H18+H25</f>
        <v>7923500</v>
      </c>
      <c r="I27" s="49"/>
      <c r="J27" s="49">
        <f>J18+J25</f>
        <v>9915000</v>
      </c>
      <c r="K27" s="49"/>
      <c r="M27" s="23"/>
    </row>
    <row r="28" spans="3:13" ht="45" x14ac:dyDescent="0.25">
      <c r="C28" s="17" t="s">
        <v>71</v>
      </c>
      <c r="D28" s="6" t="s">
        <v>28</v>
      </c>
      <c r="E28" s="5"/>
      <c r="F28" s="49">
        <f>F16</f>
        <v>10000000</v>
      </c>
      <c r="G28" s="49"/>
      <c r="H28" s="49">
        <f>H16</f>
        <v>10000000</v>
      </c>
      <c r="I28" s="49"/>
      <c r="J28" s="49">
        <f>J16</f>
        <v>10000000</v>
      </c>
      <c r="K28" s="49"/>
      <c r="M28" s="23"/>
    </row>
    <row r="29" spans="3:13" ht="30" x14ac:dyDescent="0.25">
      <c r="C29" s="20" t="s">
        <v>72</v>
      </c>
      <c r="D29" s="6" t="s">
        <v>45</v>
      </c>
      <c r="E29" s="13" t="s">
        <v>70</v>
      </c>
      <c r="F29" s="49">
        <f>(F28*$E$11)</f>
        <v>1500000</v>
      </c>
      <c r="G29" s="49"/>
      <c r="H29" s="49">
        <f>(H28*$E$11)</f>
        <v>1500000</v>
      </c>
      <c r="I29" s="49"/>
      <c r="J29" s="49">
        <f>(J28*$E$11)</f>
        <v>1500000</v>
      </c>
      <c r="K29" s="49"/>
      <c r="M29" s="23"/>
    </row>
    <row r="30" spans="3:13" ht="45" x14ac:dyDescent="0.25">
      <c r="C30" s="17" t="s">
        <v>73</v>
      </c>
      <c r="D30" s="6" t="s">
        <v>46</v>
      </c>
      <c r="E30" s="5" t="s">
        <v>74</v>
      </c>
      <c r="F30" s="49" t="str">
        <f>IF(F27&gt;(F28+F29),("Yes"),("No Pfee"))</f>
        <v>Yes</v>
      </c>
      <c r="G30" s="49"/>
      <c r="H30" s="49" t="str">
        <f>IF(H27&gt;(H28+H29),("Yes"),("No Pfee"))</f>
        <v>No Pfee</v>
      </c>
      <c r="I30" s="49"/>
      <c r="J30" s="49" t="str">
        <f>IF(J27&gt;(J28+J29),("Yes"),("No Pfee"))</f>
        <v>No Pfee</v>
      </c>
      <c r="K30" s="49"/>
      <c r="M30" s="23"/>
    </row>
    <row r="31" spans="3:13" x14ac:dyDescent="0.25">
      <c r="C31" s="71" t="s">
        <v>44</v>
      </c>
      <c r="D31" s="72"/>
      <c r="E31" s="72"/>
      <c r="F31" s="72"/>
      <c r="G31" s="72"/>
      <c r="H31" s="72"/>
      <c r="I31" s="72"/>
      <c r="J31" s="72"/>
      <c r="K31" s="72"/>
      <c r="M31" s="23"/>
    </row>
    <row r="32" spans="3:13" x14ac:dyDescent="0.25">
      <c r="C32" s="17" t="s">
        <v>53</v>
      </c>
      <c r="D32" s="6" t="s">
        <v>47</v>
      </c>
      <c r="E32" s="5" t="s">
        <v>75</v>
      </c>
      <c r="F32" s="49">
        <f>+IF(F30="Yes",(F27-F28-F29),(0))</f>
        <v>406500</v>
      </c>
      <c r="G32" s="49"/>
      <c r="H32" s="49">
        <f>+IF(H30="Yes",(H27-H28-H29),(0))</f>
        <v>0</v>
      </c>
      <c r="I32" s="49"/>
      <c r="J32" s="49">
        <f>+IF(J30="Yes",(J27-J28-J29),(0))</f>
        <v>0</v>
      </c>
      <c r="K32" s="49"/>
      <c r="M32" s="23"/>
    </row>
    <row r="33" spans="2:13" x14ac:dyDescent="0.25">
      <c r="C33" s="20" t="s">
        <v>48</v>
      </c>
      <c r="D33" s="6" t="s">
        <v>49</v>
      </c>
      <c r="E33" s="13" t="s">
        <v>76</v>
      </c>
      <c r="F33" s="49">
        <f>+F32*-$E$10</f>
        <v>-81300</v>
      </c>
      <c r="G33" s="49"/>
      <c r="H33" s="49">
        <f>+H32*-$E$10</f>
        <v>0</v>
      </c>
      <c r="I33" s="49"/>
      <c r="J33" s="49">
        <f>+J32*-$E$10</f>
        <v>0</v>
      </c>
      <c r="K33" s="49"/>
      <c r="M33" s="23"/>
    </row>
    <row r="34" spans="2:13" x14ac:dyDescent="0.25">
      <c r="C34" s="19"/>
      <c r="D34" s="6"/>
      <c r="E34" s="6"/>
      <c r="F34" s="6"/>
      <c r="G34" s="6"/>
      <c r="H34" s="6"/>
      <c r="I34" s="6"/>
      <c r="J34" s="6"/>
      <c r="K34" s="6"/>
      <c r="M34" s="23"/>
    </row>
    <row r="35" spans="2:13" ht="30" x14ac:dyDescent="0.25">
      <c r="C35" s="17" t="s">
        <v>54</v>
      </c>
      <c r="D35" s="6" t="s">
        <v>50</v>
      </c>
      <c r="E35" s="5" t="s">
        <v>77</v>
      </c>
      <c r="F35" s="49">
        <f>+F27+F33</f>
        <v>11825200</v>
      </c>
      <c r="G35" s="49"/>
      <c r="H35" s="49">
        <f>+H27+H33</f>
        <v>7923500</v>
      </c>
      <c r="I35" s="49"/>
      <c r="J35" s="49">
        <f>+J27+J33</f>
        <v>9915000</v>
      </c>
      <c r="K35" s="49"/>
      <c r="M35" s="23"/>
    </row>
    <row r="36" spans="2:13" x14ac:dyDescent="0.25">
      <c r="C36" s="17" t="s">
        <v>10</v>
      </c>
      <c r="D36" s="6" t="s">
        <v>52</v>
      </c>
      <c r="E36" s="5" t="s">
        <v>78</v>
      </c>
      <c r="F36" s="58">
        <f>+F35/F16-1</f>
        <v>0.18252000000000002</v>
      </c>
      <c r="G36" s="58"/>
      <c r="H36" s="58">
        <f>+H35/H16-1</f>
        <v>-0.20765</v>
      </c>
      <c r="I36" s="58"/>
      <c r="J36" s="58">
        <f>+J35/J16-1</f>
        <v>-8.499999999999952E-3</v>
      </c>
      <c r="K36" s="58"/>
      <c r="M36" s="23"/>
    </row>
    <row r="37" spans="2:13" x14ac:dyDescent="0.25">
      <c r="C37" s="19"/>
      <c r="D37" s="6"/>
      <c r="E37" s="6"/>
      <c r="F37" s="6"/>
      <c r="G37" s="6"/>
      <c r="H37" s="6"/>
      <c r="I37" s="6"/>
      <c r="J37" s="6"/>
      <c r="K37" s="6"/>
      <c r="M37" s="23"/>
    </row>
    <row r="38" spans="2:13" ht="45" x14ac:dyDescent="0.25">
      <c r="C38" s="17" t="s">
        <v>111</v>
      </c>
      <c r="D38" s="6" t="s">
        <v>80</v>
      </c>
      <c r="E38" s="5" t="s">
        <v>87</v>
      </c>
      <c r="F38" s="49">
        <f>MAX(F28,F35)</f>
        <v>11825200</v>
      </c>
      <c r="G38" s="49"/>
      <c r="H38" s="49">
        <f>MAX(H28,H35)</f>
        <v>10000000</v>
      </c>
      <c r="I38" s="49"/>
      <c r="J38" s="49">
        <f>MAX(J28,J35)</f>
        <v>10000000</v>
      </c>
      <c r="K38" s="49"/>
      <c r="M38" s="23"/>
    </row>
    <row r="39" spans="2:13" ht="45" x14ac:dyDescent="0.25">
      <c r="C39" s="17" t="s">
        <v>112</v>
      </c>
      <c r="D39" s="6" t="s">
        <v>80</v>
      </c>
      <c r="E39" s="5" t="s">
        <v>86</v>
      </c>
      <c r="F39" s="49">
        <f>MAX(F28,F27)</f>
        <v>11906500</v>
      </c>
      <c r="G39" s="49"/>
      <c r="H39" s="49">
        <f>MAX(H28,H27)</f>
        <v>10000000</v>
      </c>
      <c r="I39" s="49"/>
      <c r="J39" s="49">
        <f>MAX(J28,J27)</f>
        <v>10000000</v>
      </c>
      <c r="K39" s="49"/>
      <c r="M39" s="23"/>
    </row>
    <row r="40" spans="2:13" x14ac:dyDescent="0.25">
      <c r="C40" s="24"/>
      <c r="F40" s="26"/>
      <c r="G40" s="26"/>
      <c r="H40" s="26"/>
      <c r="I40" s="26"/>
      <c r="J40" s="26"/>
      <c r="K40" s="26"/>
      <c r="L40" s="26"/>
      <c r="M40" s="27"/>
    </row>
    <row r="41" spans="2:13" ht="15.75" thickBot="1" x14ac:dyDescent="0.3">
      <c r="B41" s="29"/>
      <c r="C41" s="76" t="s">
        <v>88</v>
      </c>
      <c r="D41" s="77"/>
      <c r="E41" s="77"/>
      <c r="F41" s="77"/>
      <c r="G41" s="77"/>
      <c r="H41" s="77"/>
      <c r="I41" s="77"/>
      <c r="J41" s="77"/>
      <c r="K41" s="77"/>
      <c r="L41" s="77"/>
      <c r="M41" s="78"/>
    </row>
    <row r="42" spans="2:13" ht="42.75" customHeight="1" thickBot="1" x14ac:dyDescent="0.3">
      <c r="B42" s="30">
        <v>1</v>
      </c>
      <c r="C42" s="73" t="s">
        <v>113</v>
      </c>
      <c r="D42" s="74"/>
      <c r="E42" s="74"/>
      <c r="F42" s="74"/>
      <c r="G42" s="74"/>
      <c r="H42" s="74"/>
      <c r="I42" s="74"/>
      <c r="J42" s="74"/>
      <c r="K42" s="74"/>
      <c r="L42" s="74"/>
      <c r="M42" s="75"/>
    </row>
    <row r="43" spans="2:13" ht="40.5" customHeight="1" thickBot="1" x14ac:dyDescent="0.3">
      <c r="B43" s="30">
        <f t="shared" ref="B43:B52" si="0">+B42+1</f>
        <v>2</v>
      </c>
      <c r="C43" s="73" t="s">
        <v>81</v>
      </c>
      <c r="D43" s="74"/>
      <c r="E43" s="74"/>
      <c r="F43" s="74"/>
      <c r="G43" s="74"/>
      <c r="H43" s="74"/>
      <c r="I43" s="74"/>
      <c r="J43" s="74"/>
      <c r="K43" s="74"/>
      <c r="L43" s="74"/>
      <c r="M43" s="75"/>
    </row>
    <row r="44" spans="2:13" ht="15.75" thickBot="1" x14ac:dyDescent="0.3">
      <c r="B44" s="30">
        <f t="shared" si="0"/>
        <v>3</v>
      </c>
      <c r="C44" s="73" t="s">
        <v>60</v>
      </c>
      <c r="D44" s="74"/>
      <c r="E44" s="74"/>
      <c r="F44" s="74"/>
      <c r="G44" s="74"/>
      <c r="H44" s="74"/>
      <c r="I44" s="74"/>
      <c r="J44" s="74"/>
      <c r="K44" s="74"/>
      <c r="L44" s="74"/>
      <c r="M44" s="75"/>
    </row>
    <row r="45" spans="2:13" ht="32.25" customHeight="1" thickBot="1" x14ac:dyDescent="0.3">
      <c r="B45" s="30">
        <f t="shared" si="0"/>
        <v>4</v>
      </c>
      <c r="C45" s="79" t="s">
        <v>37</v>
      </c>
      <c r="D45" s="80"/>
      <c r="E45" s="80"/>
      <c r="F45" s="80"/>
      <c r="G45" s="80"/>
      <c r="H45" s="80"/>
      <c r="I45" s="80"/>
      <c r="J45" s="80"/>
      <c r="K45" s="80"/>
      <c r="L45" s="80"/>
      <c r="M45" s="81"/>
    </row>
    <row r="46" spans="2:13" ht="45" customHeight="1" thickBot="1" x14ac:dyDescent="0.3">
      <c r="B46" s="30">
        <f t="shared" si="0"/>
        <v>5</v>
      </c>
      <c r="C46" s="73" t="s">
        <v>62</v>
      </c>
      <c r="D46" s="74"/>
      <c r="E46" s="74"/>
      <c r="F46" s="74"/>
      <c r="G46" s="74"/>
      <c r="H46" s="74"/>
      <c r="I46" s="74"/>
      <c r="J46" s="74"/>
      <c r="K46" s="74"/>
      <c r="L46" s="74"/>
      <c r="M46" s="75"/>
    </row>
    <row r="47" spans="2:13" ht="15.75" thickBot="1" x14ac:dyDescent="0.3">
      <c r="B47" s="30">
        <f t="shared" si="0"/>
        <v>6</v>
      </c>
      <c r="C47" s="73" t="s">
        <v>51</v>
      </c>
      <c r="D47" s="74"/>
      <c r="E47" s="74"/>
      <c r="F47" s="74"/>
      <c r="G47" s="74"/>
      <c r="H47" s="74"/>
      <c r="I47" s="74"/>
      <c r="J47" s="74"/>
      <c r="K47" s="74"/>
      <c r="L47" s="74"/>
      <c r="M47" s="75"/>
    </row>
    <row r="48" spans="2:13" ht="46.5" customHeight="1" thickBot="1" x14ac:dyDescent="0.3">
      <c r="B48" s="30">
        <f t="shared" si="0"/>
        <v>7</v>
      </c>
      <c r="C48" s="73" t="s">
        <v>83</v>
      </c>
      <c r="D48" s="74"/>
      <c r="E48" s="74"/>
      <c r="F48" s="74"/>
      <c r="G48" s="74"/>
      <c r="H48" s="74"/>
      <c r="I48" s="74"/>
      <c r="J48" s="74"/>
      <c r="K48" s="74"/>
      <c r="L48" s="74"/>
      <c r="M48" s="75"/>
    </row>
    <row r="49" spans="2:13" ht="34.5" customHeight="1" thickBot="1" x14ac:dyDescent="0.3">
      <c r="B49" s="30">
        <f t="shared" si="0"/>
        <v>8</v>
      </c>
      <c r="C49" s="73" t="s">
        <v>84</v>
      </c>
      <c r="D49" s="74"/>
      <c r="E49" s="74"/>
      <c r="F49" s="74"/>
      <c r="G49" s="74"/>
      <c r="H49" s="74"/>
      <c r="I49" s="74"/>
      <c r="J49" s="74"/>
      <c r="K49" s="74"/>
      <c r="L49" s="74"/>
      <c r="M49" s="75"/>
    </row>
    <row r="50" spans="2:13" ht="15.75" thickBot="1" x14ac:dyDescent="0.3">
      <c r="B50" s="30">
        <f t="shared" si="0"/>
        <v>9</v>
      </c>
      <c r="C50" s="73" t="s">
        <v>82</v>
      </c>
      <c r="D50" s="74"/>
      <c r="E50" s="74"/>
      <c r="F50" s="74"/>
      <c r="G50" s="74"/>
      <c r="H50" s="74"/>
      <c r="I50" s="74"/>
      <c r="J50" s="74"/>
      <c r="K50" s="74"/>
      <c r="L50" s="74"/>
      <c r="M50" s="75"/>
    </row>
    <row r="51" spans="2:13" ht="15.75" thickBot="1" x14ac:dyDescent="0.3">
      <c r="B51" s="30">
        <f t="shared" si="0"/>
        <v>10</v>
      </c>
      <c r="C51" s="73" t="s">
        <v>85</v>
      </c>
      <c r="D51" s="74"/>
      <c r="E51" s="74"/>
      <c r="F51" s="74"/>
      <c r="G51" s="74"/>
      <c r="H51" s="74"/>
      <c r="I51" s="74"/>
      <c r="J51" s="74"/>
      <c r="K51" s="74"/>
      <c r="L51" s="74"/>
      <c r="M51" s="75"/>
    </row>
    <row r="52" spans="2:13" ht="15.75" thickBot="1" x14ac:dyDescent="0.3">
      <c r="B52" s="30">
        <f t="shared" si="0"/>
        <v>11</v>
      </c>
      <c r="C52" s="73" t="s">
        <v>64</v>
      </c>
      <c r="D52" s="74"/>
      <c r="E52" s="74"/>
      <c r="F52" s="74"/>
      <c r="G52" s="74"/>
      <c r="H52" s="74"/>
      <c r="I52" s="74"/>
      <c r="J52" s="74"/>
      <c r="K52" s="74"/>
      <c r="L52" s="74"/>
      <c r="M52" s="75"/>
    </row>
    <row r="53" spans="2:13" ht="15.75" thickBot="1" x14ac:dyDescent="0.3">
      <c r="B53" s="30">
        <v>12</v>
      </c>
      <c r="C53" s="60" t="s">
        <v>102</v>
      </c>
      <c r="D53" s="61"/>
      <c r="E53" s="61"/>
      <c r="F53" s="61"/>
      <c r="G53" s="61"/>
      <c r="H53" s="61"/>
      <c r="I53" s="61"/>
      <c r="J53" s="61"/>
      <c r="K53" s="61"/>
      <c r="L53" s="61"/>
      <c r="M53" s="62"/>
    </row>
  </sheetData>
  <mergeCells count="75">
    <mergeCell ref="F33:G33"/>
    <mergeCell ref="H33:I33"/>
    <mergeCell ref="J33:K33"/>
    <mergeCell ref="C53:M53"/>
    <mergeCell ref="C52:M52"/>
    <mergeCell ref="C41:M41"/>
    <mergeCell ref="C47:M47"/>
    <mergeCell ref="C48:M48"/>
    <mergeCell ref="C49:M49"/>
    <mergeCell ref="C50:M50"/>
    <mergeCell ref="C51:M51"/>
    <mergeCell ref="C42:M42"/>
    <mergeCell ref="C43:M43"/>
    <mergeCell ref="C44:M44"/>
    <mergeCell ref="C45:M45"/>
    <mergeCell ref="C46:M46"/>
    <mergeCell ref="F38:G38"/>
    <mergeCell ref="H38:I38"/>
    <mergeCell ref="J38:K38"/>
    <mergeCell ref="F35:G35"/>
    <mergeCell ref="H35:I35"/>
    <mergeCell ref="J35:K35"/>
    <mergeCell ref="F36:G36"/>
    <mergeCell ref="H36:I36"/>
    <mergeCell ref="J36:K36"/>
    <mergeCell ref="C31:K31"/>
    <mergeCell ref="F32:G32"/>
    <mergeCell ref="H32:I32"/>
    <mergeCell ref="F28:G28"/>
    <mergeCell ref="H28:I28"/>
    <mergeCell ref="J28:K28"/>
    <mergeCell ref="F29:G29"/>
    <mergeCell ref="H29:I29"/>
    <mergeCell ref="J29:K29"/>
    <mergeCell ref="F30:G30"/>
    <mergeCell ref="H30:I30"/>
    <mergeCell ref="J30:K30"/>
    <mergeCell ref="J32:K32"/>
    <mergeCell ref="C26:K26"/>
    <mergeCell ref="F27:G27"/>
    <mergeCell ref="H27:I27"/>
    <mergeCell ref="J27:K27"/>
    <mergeCell ref="F22:G22"/>
    <mergeCell ref="H22:I22"/>
    <mergeCell ref="J22:K22"/>
    <mergeCell ref="F23:G23"/>
    <mergeCell ref="H23:I23"/>
    <mergeCell ref="J23:K23"/>
    <mergeCell ref="F24:G24"/>
    <mergeCell ref="H24:I24"/>
    <mergeCell ref="J24:K24"/>
    <mergeCell ref="F25:G25"/>
    <mergeCell ref="H25:I25"/>
    <mergeCell ref="J25:K25"/>
    <mergeCell ref="J20:K20"/>
    <mergeCell ref="C14:E15"/>
    <mergeCell ref="F14:G14"/>
    <mergeCell ref="H14:I14"/>
    <mergeCell ref="J14:K14"/>
    <mergeCell ref="F39:G39"/>
    <mergeCell ref="H39:I39"/>
    <mergeCell ref="J39:K39"/>
    <mergeCell ref="F16:G16"/>
    <mergeCell ref="H16:I16"/>
    <mergeCell ref="J16:K16"/>
    <mergeCell ref="C21:K21"/>
    <mergeCell ref="F17:G17"/>
    <mergeCell ref="H17:I17"/>
    <mergeCell ref="J17:K17"/>
    <mergeCell ref="F18:G18"/>
    <mergeCell ref="H18:I18"/>
    <mergeCell ref="J18:K18"/>
    <mergeCell ref="C19:K19"/>
    <mergeCell ref="F20:G20"/>
    <mergeCell ref="H20:I20"/>
  </mergeCells>
  <printOptions horizontalCentered="1"/>
  <pageMargins left="0.7" right="0.7" top="0.75" bottom="0.75" header="0.3" footer="0.3"/>
  <pageSetup scale="60" orientation="portrait" r:id="rId1"/>
  <drawing r:id="rId2"/>
  <legacyDrawing r:id="rId3"/>
  <oleObjects>
    <mc:AlternateContent xmlns:mc="http://schemas.openxmlformats.org/markup-compatibility/2006">
      <mc:Choice Requires="x14">
        <oleObject progId="Bitmap Image" shapeId="4097" r:id="rId4">
          <objectPr defaultSize="0" autoPict="0" r:id="rId5">
            <anchor moveWithCells="1" sizeWithCells="1">
              <from>
                <xdr:col>7</xdr:col>
                <xdr:colOff>152400</xdr:colOff>
                <xdr:row>0</xdr:row>
                <xdr:rowOff>76200</xdr:rowOff>
              </from>
              <to>
                <xdr:col>12</xdr:col>
                <xdr:colOff>133350</xdr:colOff>
                <xdr:row>3</xdr:row>
                <xdr:rowOff>142875</xdr:rowOff>
              </to>
            </anchor>
          </objectPr>
        </oleObject>
      </mc:Choice>
      <mc:Fallback>
        <oleObject progId="Bitmap Image" shapeId="409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Z991"/>
  <sheetViews>
    <sheetView showGridLines="0" tabSelected="1" topLeftCell="B43" zoomScaleNormal="100" workbookViewId="0">
      <selection activeCell="C45" sqref="C45:O45"/>
    </sheetView>
  </sheetViews>
  <sheetFormatPr defaultColWidth="14.42578125" defaultRowHeight="15" customHeight="1" x14ac:dyDescent="0.25"/>
  <cols>
    <col min="1" max="1" width="14.42578125" style="93"/>
    <col min="2" max="2" width="4.140625" style="93" customWidth="1"/>
    <col min="3" max="3" width="48" style="93" customWidth="1"/>
    <col min="4" max="4" width="8" style="93" customWidth="1"/>
    <col min="5" max="5" width="14.7109375" style="93" customWidth="1"/>
    <col min="6" max="6" width="12.85546875" style="93" customWidth="1"/>
    <col min="7" max="7" width="5.7109375" style="93" bestFit="1" customWidth="1"/>
    <col min="8" max="8" width="14.7109375" style="93" customWidth="1"/>
    <col min="9" max="9" width="6.140625" style="93" customWidth="1"/>
    <col min="10" max="10" width="13.7109375" style="93" customWidth="1"/>
    <col min="11" max="11" width="6.140625" style="93" customWidth="1"/>
    <col min="12" max="12" width="13.7109375" style="93" customWidth="1"/>
    <col min="13" max="13" width="6.140625" style="93" customWidth="1"/>
    <col min="14" max="14" width="13" style="93" customWidth="1"/>
    <col min="15" max="15" width="6.140625" style="93" customWidth="1"/>
    <col min="16" max="16" width="14.7109375" style="93" customWidth="1"/>
    <col min="17" max="17" width="11" style="93" customWidth="1"/>
    <col min="18" max="18" width="8.85546875" style="93" customWidth="1"/>
    <col min="19" max="19" width="10.42578125" style="93" customWidth="1"/>
    <col min="20" max="20" width="8.85546875" style="93" customWidth="1"/>
    <col min="21" max="21" width="20.140625" style="93" customWidth="1"/>
    <col min="22" max="26" width="8.85546875" style="93" customWidth="1"/>
    <col min="27" max="16384" width="14.42578125" style="93"/>
  </cols>
  <sheetData>
    <row r="2" spans="2:26" ht="15" customHeight="1" x14ac:dyDescent="0.25">
      <c r="C2" s="43"/>
    </row>
    <row r="4" spans="2:26" ht="15" customHeight="1" x14ac:dyDescent="0.25">
      <c r="C4" s="41" t="s">
        <v>116</v>
      </c>
    </row>
    <row r="6" spans="2:26" ht="15" customHeight="1" thickBot="1" x14ac:dyDescent="0.3"/>
    <row r="7" spans="2:26" x14ac:dyDescent="0.25">
      <c r="B7" s="94"/>
      <c r="C7" s="95"/>
      <c r="D7" s="95"/>
      <c r="E7" s="96"/>
      <c r="F7" s="97"/>
      <c r="G7" s="97"/>
      <c r="H7" s="97"/>
      <c r="I7" s="97"/>
      <c r="J7" s="97"/>
      <c r="K7" s="97"/>
      <c r="L7" s="97"/>
      <c r="M7" s="97"/>
      <c r="N7" s="97"/>
      <c r="O7" s="98"/>
    </row>
    <row r="8" spans="2:26" x14ac:dyDescent="0.25">
      <c r="B8" s="99"/>
      <c r="C8" s="100" t="s">
        <v>0</v>
      </c>
      <c r="D8" s="40"/>
      <c r="E8" s="100"/>
      <c r="F8" s="101"/>
      <c r="G8" s="101"/>
      <c r="H8" s="101"/>
      <c r="I8" s="101"/>
      <c r="J8" s="101"/>
      <c r="K8" s="101"/>
      <c r="L8" s="101"/>
      <c r="M8" s="101"/>
      <c r="N8" s="101"/>
      <c r="O8" s="102"/>
    </row>
    <row r="9" spans="2:26" x14ac:dyDescent="0.25">
      <c r="B9" s="99"/>
      <c r="C9" s="103" t="s">
        <v>2</v>
      </c>
      <c r="D9" s="104" t="s">
        <v>15</v>
      </c>
      <c r="E9" s="105">
        <v>10000000</v>
      </c>
      <c r="F9" s="101"/>
      <c r="G9" s="101"/>
      <c r="H9" s="101"/>
      <c r="I9" s="101"/>
      <c r="J9" s="101"/>
      <c r="K9" s="101"/>
      <c r="L9" s="101"/>
      <c r="M9" s="101"/>
      <c r="N9" s="101"/>
      <c r="O9" s="102"/>
    </row>
    <row r="10" spans="2:26" x14ac:dyDescent="0.25">
      <c r="B10" s="99"/>
      <c r="C10" s="103" t="s">
        <v>1</v>
      </c>
      <c r="D10" s="104" t="s">
        <v>16</v>
      </c>
      <c r="E10" s="106">
        <v>0.02</v>
      </c>
      <c r="F10" s="101"/>
      <c r="G10" s="101"/>
      <c r="H10" s="101"/>
      <c r="I10" s="101"/>
      <c r="J10" s="101"/>
      <c r="K10" s="101"/>
      <c r="L10" s="101"/>
      <c r="M10" s="101"/>
      <c r="N10" s="101"/>
      <c r="O10" s="102"/>
    </row>
    <row r="11" spans="2:26" x14ac:dyDescent="0.25">
      <c r="B11" s="99"/>
      <c r="C11" s="103" t="s">
        <v>6</v>
      </c>
      <c r="D11" s="104" t="s">
        <v>17</v>
      </c>
      <c r="E11" s="106">
        <v>5.0000000000000001E-3</v>
      </c>
      <c r="F11" s="101"/>
      <c r="G11" s="101"/>
      <c r="H11" s="101"/>
      <c r="I11" s="101"/>
      <c r="J11" s="101"/>
      <c r="K11" s="101"/>
      <c r="L11" s="101"/>
      <c r="M11" s="101"/>
      <c r="N11" s="101"/>
      <c r="O11" s="102"/>
    </row>
    <row r="12" spans="2:26" x14ac:dyDescent="0.25">
      <c r="B12" s="99"/>
      <c r="C12" s="103" t="s">
        <v>39</v>
      </c>
      <c r="D12" s="104" t="s">
        <v>41</v>
      </c>
      <c r="E12" s="106">
        <v>0.2</v>
      </c>
      <c r="F12" s="101"/>
      <c r="G12" s="101"/>
      <c r="H12" s="101"/>
      <c r="I12" s="101"/>
      <c r="J12" s="101"/>
      <c r="K12" s="101"/>
      <c r="L12" s="101"/>
      <c r="M12" s="101"/>
      <c r="N12" s="101"/>
      <c r="O12" s="102"/>
    </row>
    <row r="13" spans="2:26" x14ac:dyDescent="0.25">
      <c r="B13" s="99"/>
      <c r="C13" s="103" t="s">
        <v>40</v>
      </c>
      <c r="D13" s="104" t="s">
        <v>42</v>
      </c>
      <c r="E13" s="106">
        <v>0.15</v>
      </c>
      <c r="F13" s="101"/>
      <c r="G13" s="101"/>
      <c r="H13" s="101"/>
      <c r="I13" s="101"/>
      <c r="J13" s="101"/>
      <c r="K13" s="101"/>
      <c r="L13" s="101"/>
      <c r="M13" s="101"/>
      <c r="N13" s="101"/>
      <c r="O13" s="102"/>
    </row>
    <row r="14" spans="2:26" x14ac:dyDescent="0.25">
      <c r="B14" s="99"/>
      <c r="C14" s="103" t="s">
        <v>56</v>
      </c>
      <c r="D14" s="104" t="s">
        <v>65</v>
      </c>
      <c r="E14" s="106">
        <v>3.5000000000000001E-3</v>
      </c>
      <c r="F14" s="101"/>
      <c r="G14" s="101"/>
      <c r="H14" s="101"/>
      <c r="I14" s="101"/>
      <c r="J14" s="101"/>
      <c r="K14" s="101"/>
      <c r="L14" s="101"/>
      <c r="M14" s="101"/>
      <c r="N14" s="101"/>
      <c r="O14" s="107"/>
      <c r="P14" s="101"/>
    </row>
    <row r="15" spans="2:26" ht="15.75" thickBot="1" x14ac:dyDescent="0.3">
      <c r="B15" s="99"/>
      <c r="C15" s="108"/>
      <c r="D15" s="109"/>
      <c r="E15" s="108"/>
      <c r="F15" s="110"/>
      <c r="G15" s="101"/>
      <c r="H15" s="101"/>
      <c r="I15" s="101"/>
      <c r="J15" s="101"/>
      <c r="K15" s="101"/>
      <c r="L15" s="101"/>
      <c r="M15" s="101"/>
      <c r="N15" s="101"/>
      <c r="O15" s="107"/>
      <c r="P15" s="101"/>
      <c r="Q15" s="101"/>
      <c r="R15" s="101"/>
      <c r="S15" s="101"/>
      <c r="T15" s="101"/>
      <c r="U15" s="101"/>
      <c r="V15" s="101"/>
      <c r="W15" s="101"/>
      <c r="X15" s="101"/>
      <c r="Y15" s="101"/>
      <c r="Z15" s="101"/>
    </row>
    <row r="16" spans="2:26" ht="15.75" thickBot="1" x14ac:dyDescent="0.3">
      <c r="B16" s="99"/>
      <c r="C16" s="45" t="s">
        <v>106</v>
      </c>
      <c r="D16" s="111"/>
      <c r="E16" s="112"/>
      <c r="F16" s="69" t="s">
        <v>94</v>
      </c>
      <c r="G16" s="113"/>
      <c r="H16" s="69" t="s">
        <v>93</v>
      </c>
      <c r="I16" s="113"/>
      <c r="J16" s="69" t="s">
        <v>92</v>
      </c>
      <c r="K16" s="113"/>
      <c r="L16" s="69" t="s">
        <v>91</v>
      </c>
      <c r="M16" s="113"/>
      <c r="N16" s="69" t="s">
        <v>90</v>
      </c>
      <c r="O16" s="113"/>
      <c r="P16" s="101"/>
      <c r="Q16" s="101"/>
      <c r="R16" s="101"/>
      <c r="S16" s="101"/>
      <c r="T16" s="101"/>
      <c r="U16" s="101"/>
      <c r="V16" s="101"/>
      <c r="W16" s="101"/>
      <c r="X16" s="101"/>
      <c r="Y16" s="101"/>
      <c r="Z16" s="101"/>
    </row>
    <row r="17" spans="2:26" ht="15.75" thickBot="1" x14ac:dyDescent="0.3">
      <c r="B17" s="99"/>
      <c r="C17" s="111"/>
      <c r="D17" s="111"/>
      <c r="E17" s="112"/>
      <c r="F17" s="114" t="s">
        <v>89</v>
      </c>
      <c r="G17" s="115">
        <v>0.15</v>
      </c>
      <c r="H17" s="116" t="s">
        <v>89</v>
      </c>
      <c r="I17" s="117">
        <v>-0.14000000000000001</v>
      </c>
      <c r="J17" s="116" t="s">
        <v>89</v>
      </c>
      <c r="K17" s="117">
        <v>0.65</v>
      </c>
      <c r="L17" s="116" t="s">
        <v>89</v>
      </c>
      <c r="M17" s="117">
        <v>-0.05</v>
      </c>
      <c r="N17" s="116" t="s">
        <v>89</v>
      </c>
      <c r="O17" s="118">
        <v>0.45</v>
      </c>
      <c r="P17" s="101"/>
      <c r="Q17" s="101"/>
      <c r="R17" s="101"/>
      <c r="S17" s="101"/>
      <c r="T17" s="101"/>
      <c r="U17" s="101"/>
      <c r="V17" s="101"/>
      <c r="W17" s="101"/>
      <c r="X17" s="101"/>
      <c r="Y17" s="101"/>
      <c r="Z17" s="101"/>
    </row>
    <row r="18" spans="2:26" x14ac:dyDescent="0.25">
      <c r="B18" s="99"/>
      <c r="C18" s="103" t="s">
        <v>105</v>
      </c>
      <c r="D18" s="104" t="s">
        <v>19</v>
      </c>
      <c r="E18" s="105"/>
      <c r="F18" s="119">
        <v>10000000</v>
      </c>
      <c r="G18" s="120"/>
      <c r="H18" s="121">
        <f>F37</f>
        <v>8060000</v>
      </c>
      <c r="I18" s="122"/>
      <c r="J18" s="121">
        <f>H37</f>
        <v>5807230</v>
      </c>
      <c r="K18" s="122"/>
      <c r="L18" s="121">
        <f t="shared" ref="L18" si="0">J37</f>
        <v>8354194.0299999993</v>
      </c>
      <c r="M18" s="122"/>
      <c r="N18" s="121">
        <f t="shared" ref="N18" si="1">L37</f>
        <v>6714683.4516124986</v>
      </c>
      <c r="O18" s="122"/>
      <c r="P18" s="101"/>
      <c r="Q18" s="101"/>
      <c r="R18" s="101"/>
      <c r="S18" s="101"/>
      <c r="T18" s="101"/>
      <c r="U18" s="101"/>
      <c r="V18" s="101"/>
      <c r="W18" s="101"/>
      <c r="X18" s="101"/>
      <c r="Y18" s="101"/>
      <c r="Z18" s="101"/>
    </row>
    <row r="19" spans="2:26" x14ac:dyDescent="0.25">
      <c r="B19" s="99"/>
      <c r="C19" s="103" t="s">
        <v>33</v>
      </c>
      <c r="D19" s="104" t="s">
        <v>20</v>
      </c>
      <c r="E19" s="123"/>
      <c r="F19" s="124">
        <f>F18*G17</f>
        <v>1500000</v>
      </c>
      <c r="G19" s="111"/>
      <c r="H19" s="124">
        <f>H18*I17</f>
        <v>-1128400</v>
      </c>
      <c r="I19" s="111"/>
      <c r="J19" s="124">
        <f>J18*K17</f>
        <v>3774699.5</v>
      </c>
      <c r="K19" s="111"/>
      <c r="L19" s="51">
        <f t="shared" ref="L19" si="2">L18*M17</f>
        <v>-417709.70149999997</v>
      </c>
      <c r="M19" s="125"/>
      <c r="N19" s="124">
        <f t="shared" ref="N19" si="3">N18*O17</f>
        <v>3021607.5532256244</v>
      </c>
      <c r="O19" s="111"/>
      <c r="P19" s="101"/>
      <c r="Q19" s="101"/>
      <c r="R19" s="101"/>
      <c r="S19" s="101"/>
      <c r="T19" s="101"/>
      <c r="U19" s="101"/>
      <c r="V19" s="101"/>
      <c r="W19" s="101"/>
      <c r="X19" s="101"/>
      <c r="Y19" s="101"/>
      <c r="Z19" s="101"/>
    </row>
    <row r="20" spans="2:26" x14ac:dyDescent="0.25">
      <c r="B20" s="99"/>
      <c r="C20" s="103" t="s">
        <v>7</v>
      </c>
      <c r="D20" s="104" t="s">
        <v>21</v>
      </c>
      <c r="E20" s="123"/>
      <c r="F20" s="124">
        <f>F18+F19</f>
        <v>11500000</v>
      </c>
      <c r="G20" s="111"/>
      <c r="H20" s="124">
        <f>H18+H19</f>
        <v>6931600</v>
      </c>
      <c r="I20" s="111"/>
      <c r="J20" s="124">
        <f>J18+J19</f>
        <v>9581929.5</v>
      </c>
      <c r="K20" s="111"/>
      <c r="L20" s="124">
        <f t="shared" ref="L20" si="4">L18+L19</f>
        <v>7936484.3284999989</v>
      </c>
      <c r="M20" s="111"/>
      <c r="N20" s="124">
        <f t="shared" ref="N20" si="5">N18+N19</f>
        <v>9736291.0048381239</v>
      </c>
      <c r="O20" s="111"/>
      <c r="P20" s="101"/>
      <c r="Q20" s="101"/>
      <c r="R20" s="101"/>
      <c r="S20" s="101"/>
      <c r="T20" s="101"/>
      <c r="U20" s="101"/>
      <c r="V20" s="101"/>
      <c r="W20" s="101"/>
      <c r="X20" s="101"/>
      <c r="Y20" s="101"/>
      <c r="Z20" s="101"/>
    </row>
    <row r="21" spans="2:26" x14ac:dyDescent="0.25">
      <c r="B21" s="99"/>
      <c r="C21" s="126"/>
      <c r="D21" s="111"/>
      <c r="E21" s="111"/>
      <c r="F21" s="111"/>
      <c r="G21" s="111"/>
      <c r="H21" s="111"/>
      <c r="I21" s="111"/>
      <c r="J21" s="111"/>
      <c r="K21" s="111"/>
      <c r="L21" s="111"/>
      <c r="M21" s="111"/>
      <c r="N21" s="111"/>
      <c r="O21" s="127"/>
      <c r="P21" s="101"/>
      <c r="Q21" s="101"/>
      <c r="R21" s="101"/>
      <c r="S21" s="101"/>
      <c r="T21" s="101"/>
      <c r="U21" s="101"/>
      <c r="V21" s="101"/>
      <c r="W21" s="101"/>
      <c r="X21" s="101"/>
      <c r="Y21" s="101"/>
      <c r="Z21" s="101"/>
    </row>
    <row r="22" spans="2:26" x14ac:dyDescent="0.25">
      <c r="B22" s="99"/>
      <c r="C22" s="103" t="s">
        <v>18</v>
      </c>
      <c r="D22" s="104" t="s">
        <v>22</v>
      </c>
      <c r="E22" s="123"/>
      <c r="F22" s="124">
        <f>(F18+F20)/2</f>
        <v>10750000</v>
      </c>
      <c r="G22" s="124"/>
      <c r="H22" s="124">
        <f>(H18+H20)/2</f>
        <v>7495800</v>
      </c>
      <c r="I22" s="124"/>
      <c r="J22" s="124">
        <f>(J18+J20)/2</f>
        <v>7694579.75</v>
      </c>
      <c r="K22" s="124"/>
      <c r="L22" s="124">
        <f t="shared" ref="L22" si="6">(L18+L20)/2</f>
        <v>8145339.1792499991</v>
      </c>
      <c r="M22" s="124"/>
      <c r="N22" s="124">
        <f t="shared" ref="N22" si="7">(N18+N20)/2</f>
        <v>8225487.2282253113</v>
      </c>
      <c r="O22" s="124"/>
      <c r="P22" s="101"/>
      <c r="Q22" s="101"/>
      <c r="R22" s="101"/>
      <c r="S22" s="101"/>
      <c r="T22" s="101"/>
      <c r="U22" s="101"/>
      <c r="V22" s="101"/>
      <c r="W22" s="101"/>
      <c r="X22" s="101"/>
      <c r="Y22" s="101"/>
      <c r="Z22" s="101"/>
    </row>
    <row r="23" spans="2:26" x14ac:dyDescent="0.25">
      <c r="B23" s="99"/>
      <c r="C23" s="126"/>
      <c r="D23" s="111"/>
      <c r="E23" s="111"/>
      <c r="F23" s="111"/>
      <c r="G23" s="111"/>
      <c r="H23" s="111"/>
      <c r="I23" s="111"/>
      <c r="J23" s="111"/>
      <c r="K23" s="111"/>
      <c r="L23" s="128"/>
      <c r="M23" s="129"/>
      <c r="N23" s="128"/>
      <c r="O23" s="130"/>
      <c r="P23" s="101"/>
      <c r="Q23" s="101"/>
      <c r="R23" s="101"/>
      <c r="S23" s="101"/>
      <c r="T23" s="101"/>
      <c r="U23" s="101"/>
      <c r="V23" s="101"/>
      <c r="W23" s="101"/>
      <c r="X23" s="101"/>
      <c r="Y23" s="101"/>
      <c r="Z23" s="101"/>
    </row>
    <row r="24" spans="2:26" x14ac:dyDescent="0.25">
      <c r="B24" s="99"/>
      <c r="C24" s="103" t="s">
        <v>34</v>
      </c>
      <c r="D24" s="104" t="s">
        <v>23</v>
      </c>
      <c r="E24" s="123"/>
      <c r="F24" s="124">
        <f>+F22*-$E$13</f>
        <v>-1612500</v>
      </c>
      <c r="G24" s="124"/>
      <c r="H24" s="124">
        <f>+H22*-$E$13</f>
        <v>-1124370</v>
      </c>
      <c r="I24" s="124"/>
      <c r="J24" s="124">
        <f>+J22*-$E$13</f>
        <v>-1154186.9624999999</v>
      </c>
      <c r="K24" s="124"/>
      <c r="L24" s="124">
        <f t="shared" ref="L24" si="8">+L22*-$E$13</f>
        <v>-1221800.8768874998</v>
      </c>
      <c r="M24" s="124"/>
      <c r="N24" s="124">
        <f t="shared" ref="N24" si="9">+N22*-$E$13</f>
        <v>-1233823.0842337967</v>
      </c>
      <c r="O24" s="124"/>
      <c r="P24" s="101"/>
      <c r="Q24" s="101"/>
      <c r="R24" s="101"/>
      <c r="S24" s="101"/>
      <c r="T24" s="101"/>
      <c r="U24" s="101"/>
      <c r="V24" s="101"/>
      <c r="W24" s="101"/>
      <c r="X24" s="101"/>
      <c r="Y24" s="101"/>
      <c r="Z24" s="101"/>
    </row>
    <row r="25" spans="2:26" x14ac:dyDescent="0.25">
      <c r="B25" s="99"/>
      <c r="C25" s="103" t="s">
        <v>56</v>
      </c>
      <c r="D25" s="104" t="s">
        <v>24</v>
      </c>
      <c r="E25" s="123"/>
      <c r="F25" s="124">
        <f>+F22*-$E$16</f>
        <v>0</v>
      </c>
      <c r="G25" s="124"/>
      <c r="H25" s="124">
        <f>+H22*-$E$16</f>
        <v>0</v>
      </c>
      <c r="I25" s="124"/>
      <c r="J25" s="124">
        <f>+J22*-$E$16</f>
        <v>0</v>
      </c>
      <c r="K25" s="124"/>
      <c r="L25" s="124">
        <f t="shared" ref="L25" si="10">+L22*-$E$16</f>
        <v>0</v>
      </c>
      <c r="M25" s="124"/>
      <c r="N25" s="124">
        <f t="shared" ref="N25" si="11">+N22*-$E$16</f>
        <v>0</v>
      </c>
      <c r="O25" s="124"/>
      <c r="P25" s="101"/>
      <c r="Q25" s="101"/>
      <c r="R25" s="101"/>
      <c r="S25" s="101"/>
      <c r="T25" s="101"/>
      <c r="U25" s="101"/>
      <c r="V25" s="101"/>
      <c r="W25" s="101"/>
      <c r="X25" s="101"/>
      <c r="Y25" s="101"/>
      <c r="Z25" s="101"/>
    </row>
    <row r="26" spans="2:26" x14ac:dyDescent="0.25">
      <c r="B26" s="99"/>
      <c r="C26" s="103" t="s">
        <v>35</v>
      </c>
      <c r="D26" s="104" t="s">
        <v>25</v>
      </c>
      <c r="E26" s="103"/>
      <c r="F26" s="51">
        <f>+(F22+F24+F25)*-$E$12</f>
        <v>-1827500</v>
      </c>
      <c r="G26" s="51"/>
      <c r="H26" s="51">
        <v>0</v>
      </c>
      <c r="I26" s="51"/>
      <c r="J26" s="51">
        <v>0</v>
      </c>
      <c r="K26" s="51"/>
      <c r="L26" s="51">
        <v>0</v>
      </c>
      <c r="M26" s="51"/>
      <c r="N26" s="51">
        <v>0</v>
      </c>
      <c r="O26" s="51"/>
      <c r="P26" s="131"/>
      <c r="Q26" s="101"/>
      <c r="R26" s="101"/>
      <c r="S26" s="101"/>
      <c r="T26" s="101"/>
      <c r="U26" s="101"/>
      <c r="V26" s="101"/>
      <c r="W26" s="101"/>
      <c r="X26" s="101"/>
      <c r="Y26" s="101"/>
      <c r="Z26" s="101"/>
    </row>
    <row r="27" spans="2:26" ht="15.75" customHeight="1" x14ac:dyDescent="0.25">
      <c r="B27" s="99"/>
      <c r="C27" s="103" t="s">
        <v>107</v>
      </c>
      <c r="D27" s="104" t="s">
        <v>26</v>
      </c>
      <c r="E27" s="103"/>
      <c r="F27" s="124">
        <f>+F24+F26+F25</f>
        <v>-3440000</v>
      </c>
      <c r="G27" s="124"/>
      <c r="H27" s="124">
        <f>+H24+H26+H25</f>
        <v>-1124370</v>
      </c>
      <c r="I27" s="124"/>
      <c r="J27" s="124">
        <f>+J24+J26+J25</f>
        <v>-1154186.9624999999</v>
      </c>
      <c r="K27" s="124"/>
      <c r="L27" s="124">
        <f>+L24+L26+L25</f>
        <v>-1221800.8768874998</v>
      </c>
      <c r="M27" s="124"/>
      <c r="N27" s="124">
        <f t="shared" ref="N27" si="12">+N24+N26+N25</f>
        <v>-1233823.0842337967</v>
      </c>
      <c r="O27" s="124"/>
      <c r="P27" s="101"/>
      <c r="Q27" s="101"/>
      <c r="R27" s="101"/>
      <c r="S27" s="101"/>
      <c r="T27" s="101"/>
      <c r="U27" s="101"/>
      <c r="V27" s="101"/>
      <c r="W27" s="101"/>
      <c r="X27" s="101"/>
      <c r="Y27" s="101"/>
      <c r="Z27" s="101"/>
    </row>
    <row r="28" spans="2:26" ht="15.75" customHeight="1" x14ac:dyDescent="0.25">
      <c r="B28" s="99"/>
      <c r="C28" s="126"/>
      <c r="D28" s="111"/>
      <c r="E28" s="111"/>
      <c r="F28" s="111"/>
      <c r="G28" s="111"/>
      <c r="H28" s="111"/>
      <c r="I28" s="111"/>
      <c r="J28" s="111"/>
      <c r="K28" s="111"/>
      <c r="L28" s="111"/>
      <c r="M28" s="111"/>
      <c r="N28" s="111"/>
      <c r="O28" s="127"/>
      <c r="P28" s="101"/>
      <c r="Q28" s="101"/>
      <c r="R28" s="101"/>
      <c r="S28" s="101"/>
      <c r="T28" s="101"/>
      <c r="U28" s="101"/>
      <c r="V28" s="101"/>
      <c r="W28" s="101"/>
      <c r="X28" s="101"/>
      <c r="Y28" s="101"/>
      <c r="Z28" s="101"/>
    </row>
    <row r="29" spans="2:26" ht="27.75" customHeight="1" x14ac:dyDescent="0.25">
      <c r="B29" s="99"/>
      <c r="C29" s="103" t="s">
        <v>108</v>
      </c>
      <c r="D29" s="104" t="s">
        <v>27</v>
      </c>
      <c r="E29" s="103"/>
      <c r="F29" s="124">
        <f>F20+F27</f>
        <v>8060000</v>
      </c>
      <c r="G29" s="124"/>
      <c r="H29" s="124">
        <f>H20+H27</f>
        <v>5807230</v>
      </c>
      <c r="I29" s="124"/>
      <c r="J29" s="124">
        <f>J20+J27</f>
        <v>8427742.5374999996</v>
      </c>
      <c r="K29" s="124"/>
      <c r="L29" s="124">
        <f t="shared" ref="L29" si="13">L20+L27</f>
        <v>6714683.4516124986</v>
      </c>
      <c r="M29" s="124"/>
      <c r="N29" s="124">
        <f t="shared" ref="N29" si="14">N20+N27</f>
        <v>8502467.9206043277</v>
      </c>
      <c r="O29" s="124"/>
      <c r="P29" s="101"/>
      <c r="Q29" s="132"/>
      <c r="R29" s="133"/>
      <c r="S29" s="133"/>
      <c r="T29" s="133"/>
      <c r="U29" s="134"/>
      <c r="V29" s="101"/>
      <c r="W29" s="101"/>
      <c r="X29" s="101"/>
      <c r="Y29" s="101"/>
      <c r="Z29" s="101"/>
    </row>
    <row r="30" spans="2:26" ht="15.75" customHeight="1" x14ac:dyDescent="0.25">
      <c r="B30" s="99"/>
      <c r="C30" s="103" t="s">
        <v>99</v>
      </c>
      <c r="D30" s="104" t="s">
        <v>28</v>
      </c>
      <c r="E30" s="103"/>
      <c r="F30" s="124">
        <f>F18</f>
        <v>10000000</v>
      </c>
      <c r="G30" s="124"/>
      <c r="H30" s="124">
        <f>F40</f>
        <v>8060000</v>
      </c>
      <c r="I30" s="124"/>
      <c r="J30" s="124">
        <f>H40</f>
        <v>8060000</v>
      </c>
      <c r="K30" s="124"/>
      <c r="L30" s="124">
        <f t="shared" ref="L30" si="15">J40</f>
        <v>8354194.0299999993</v>
      </c>
      <c r="M30" s="124"/>
      <c r="N30" s="124">
        <f t="shared" ref="N30" si="16">L40</f>
        <v>8354194.0299999993</v>
      </c>
      <c r="O30" s="124"/>
      <c r="P30" s="101"/>
      <c r="Q30" s="101"/>
      <c r="R30" s="101"/>
      <c r="S30" s="101"/>
      <c r="T30" s="101"/>
      <c r="U30" s="134"/>
      <c r="V30" s="101"/>
      <c r="W30" s="101"/>
      <c r="X30" s="101"/>
      <c r="Y30" s="101"/>
      <c r="Z30" s="101"/>
    </row>
    <row r="31" spans="2:26" ht="15.75" customHeight="1" x14ac:dyDescent="0.25">
      <c r="B31" s="99"/>
      <c r="C31" s="135" t="s">
        <v>103</v>
      </c>
      <c r="D31" s="104" t="s">
        <v>45</v>
      </c>
      <c r="E31" s="135"/>
      <c r="F31" s="124">
        <f>(F30*$E$15)</f>
        <v>0</v>
      </c>
      <c r="G31" s="124"/>
      <c r="H31" s="124">
        <f>(H30*$E$15)</f>
        <v>0</v>
      </c>
      <c r="I31" s="124"/>
      <c r="J31" s="124">
        <f>(J30*$E$15)</f>
        <v>0</v>
      </c>
      <c r="K31" s="124"/>
      <c r="L31" s="124">
        <f t="shared" ref="L31" si="17">(L30*$E$15)</f>
        <v>0</v>
      </c>
      <c r="M31" s="124"/>
      <c r="N31" s="124">
        <f t="shared" ref="N31" si="18">(N30*$E$15)</f>
        <v>0</v>
      </c>
      <c r="O31" s="124"/>
      <c r="P31" s="101"/>
      <c r="Q31" s="136"/>
      <c r="R31" s="101"/>
      <c r="S31" s="101"/>
      <c r="T31" s="101"/>
      <c r="U31" s="101"/>
      <c r="V31" s="101"/>
      <c r="W31" s="101"/>
      <c r="X31" s="101"/>
      <c r="Y31" s="101"/>
      <c r="Z31" s="101"/>
    </row>
    <row r="32" spans="2:26" ht="15.75" customHeight="1" x14ac:dyDescent="0.25">
      <c r="B32" s="99"/>
      <c r="C32" s="135"/>
      <c r="D32" s="104"/>
      <c r="E32" s="135"/>
      <c r="F32" s="124"/>
      <c r="G32" s="124"/>
      <c r="H32" s="128"/>
      <c r="I32" s="129"/>
      <c r="J32" s="128"/>
      <c r="K32" s="129"/>
      <c r="L32" s="128"/>
      <c r="M32" s="129"/>
      <c r="N32" s="128"/>
      <c r="O32" s="129"/>
      <c r="P32" s="101"/>
      <c r="Q32" s="101"/>
      <c r="R32" s="101"/>
      <c r="S32" s="101"/>
      <c r="T32" s="101"/>
      <c r="U32" s="101"/>
      <c r="V32" s="101"/>
      <c r="W32" s="101"/>
      <c r="X32" s="101"/>
      <c r="Y32" s="101"/>
      <c r="Z32" s="101"/>
    </row>
    <row r="33" spans="2:26" ht="15.75" customHeight="1" x14ac:dyDescent="0.25">
      <c r="B33" s="99"/>
      <c r="C33" s="103" t="s">
        <v>104</v>
      </c>
      <c r="D33" s="104" t="s">
        <v>46</v>
      </c>
      <c r="E33" s="103"/>
      <c r="F33" s="124">
        <f>F29-F30-F31</f>
        <v>-1940000</v>
      </c>
      <c r="G33" s="111"/>
      <c r="H33" s="124">
        <f>H29-H30-H31</f>
        <v>-2252770</v>
      </c>
      <c r="I33" s="111"/>
      <c r="J33" s="124">
        <f t="shared" ref="J33" si="19">J29-J30-J31</f>
        <v>367742.53749999963</v>
      </c>
      <c r="K33" s="111"/>
      <c r="L33" s="124">
        <f t="shared" ref="L33" si="20">L29-L30-L31</f>
        <v>-1639510.5783875007</v>
      </c>
      <c r="M33" s="111"/>
      <c r="N33" s="124">
        <f t="shared" ref="N33" si="21">N29-N30-N31</f>
        <v>148273.89060432836</v>
      </c>
      <c r="O33" s="111"/>
      <c r="P33" s="101"/>
      <c r="Q33" s="101"/>
      <c r="R33" s="101"/>
      <c r="S33" s="101"/>
      <c r="T33" s="101"/>
      <c r="U33" s="101"/>
      <c r="V33" s="101"/>
      <c r="W33" s="101"/>
      <c r="X33" s="101"/>
      <c r="Y33" s="101"/>
      <c r="Z33" s="101"/>
    </row>
    <row r="34" spans="2:26" ht="15.75" customHeight="1" x14ac:dyDescent="0.25">
      <c r="B34" s="99"/>
      <c r="C34" s="135" t="s">
        <v>98</v>
      </c>
      <c r="D34" s="104" t="s">
        <v>47</v>
      </c>
      <c r="E34" s="135"/>
      <c r="F34" s="124">
        <f>MIN(0,-F33*$E12)</f>
        <v>0</v>
      </c>
      <c r="G34" s="137"/>
      <c r="H34" s="124">
        <f t="shared" ref="H34" si="22">MIN(0,-H33*$E12)</f>
        <v>0</v>
      </c>
      <c r="I34" s="137"/>
      <c r="J34" s="124">
        <f t="shared" ref="J34" si="23">MIN(0,-J33*$E12)</f>
        <v>-73548.507499999934</v>
      </c>
      <c r="K34" s="137"/>
      <c r="L34" s="124">
        <f t="shared" ref="L34" si="24">MIN(0,-L33*$E12)</f>
        <v>0</v>
      </c>
      <c r="M34" s="137"/>
      <c r="N34" s="124">
        <f t="shared" ref="N34" si="25">MIN(0,-N33*$E12)</f>
        <v>-29654.778120865674</v>
      </c>
      <c r="O34" s="137"/>
      <c r="P34" s="101"/>
      <c r="Q34" s="101"/>
      <c r="R34" s="101"/>
      <c r="S34" s="101"/>
      <c r="T34" s="101"/>
      <c r="U34" s="101"/>
      <c r="V34" s="101"/>
      <c r="W34" s="101"/>
      <c r="X34" s="101"/>
      <c r="Y34" s="101"/>
      <c r="Z34" s="101"/>
    </row>
    <row r="35" spans="2:26" x14ac:dyDescent="0.25">
      <c r="B35" s="99"/>
      <c r="C35" s="103" t="s">
        <v>97</v>
      </c>
      <c r="D35" s="104" t="s">
        <v>52</v>
      </c>
      <c r="E35" s="103"/>
      <c r="F35" s="124" t="str">
        <f>IF(F34&lt;0,"Yes","No")</f>
        <v>No</v>
      </c>
      <c r="G35" s="111"/>
      <c r="H35" s="124" t="str">
        <f t="shared" ref="H35" si="26">IF(H34&lt;0,"Yes","No")</f>
        <v>No</v>
      </c>
      <c r="I35" s="111"/>
      <c r="J35" s="124" t="str">
        <f t="shared" ref="J35" si="27">IF(J34&lt;0,"Yes","No")</f>
        <v>Yes</v>
      </c>
      <c r="K35" s="111"/>
      <c r="L35" s="124" t="str">
        <f t="shared" ref="L35" si="28">IF(L34&lt;0,"Yes","No")</f>
        <v>No</v>
      </c>
      <c r="M35" s="111"/>
      <c r="N35" s="124" t="str">
        <f t="shared" ref="N35" si="29">IF(N34&lt;0,"Yes","No")</f>
        <v>Yes</v>
      </c>
      <c r="O35" s="111"/>
      <c r="P35" s="136"/>
      <c r="Q35" s="101"/>
      <c r="R35" s="101"/>
      <c r="S35" s="101"/>
      <c r="T35" s="101"/>
      <c r="U35" s="101"/>
      <c r="V35" s="101"/>
      <c r="W35" s="101"/>
      <c r="X35" s="101"/>
      <c r="Y35" s="101"/>
      <c r="Z35" s="101"/>
    </row>
    <row r="36" spans="2:26" ht="15.75" customHeight="1" x14ac:dyDescent="0.25">
      <c r="B36" s="99"/>
      <c r="C36" s="126"/>
      <c r="D36" s="111"/>
      <c r="E36" s="111"/>
      <c r="F36" s="111"/>
      <c r="G36" s="111"/>
      <c r="H36" s="111"/>
      <c r="I36" s="111"/>
      <c r="J36" s="111"/>
      <c r="K36" s="111"/>
      <c r="L36" s="111"/>
      <c r="M36" s="111"/>
      <c r="N36" s="111"/>
      <c r="O36" s="127"/>
      <c r="P36" s="131"/>
      <c r="Q36" s="131"/>
      <c r="R36" s="101"/>
      <c r="S36" s="101"/>
      <c r="T36" s="101"/>
      <c r="U36" s="131"/>
      <c r="V36" s="101"/>
      <c r="W36" s="101"/>
      <c r="X36" s="101"/>
      <c r="Y36" s="101"/>
      <c r="Z36" s="101"/>
    </row>
    <row r="37" spans="2:26" ht="32.25" customHeight="1" x14ac:dyDescent="0.25">
      <c r="B37" s="99"/>
      <c r="C37" s="103" t="s">
        <v>54</v>
      </c>
      <c r="D37" s="104" t="s">
        <v>80</v>
      </c>
      <c r="E37" s="103"/>
      <c r="F37" s="124">
        <f>F29+F34</f>
        <v>8060000</v>
      </c>
      <c r="G37" s="137"/>
      <c r="H37" s="124">
        <f t="shared" ref="H37" si="30">H29+H34</f>
        <v>5807230</v>
      </c>
      <c r="I37" s="137"/>
      <c r="J37" s="124">
        <f t="shared" ref="J37" si="31">J29+J34</f>
        <v>8354194.0299999993</v>
      </c>
      <c r="K37" s="137"/>
      <c r="L37" s="124">
        <f t="shared" ref="L37" si="32">L29+L34</f>
        <v>6714683.4516124986</v>
      </c>
      <c r="M37" s="137"/>
      <c r="N37" s="124">
        <f t="shared" ref="N37" si="33">N29+N34</f>
        <v>8472813.1424834616</v>
      </c>
      <c r="O37" s="137"/>
      <c r="P37" s="101"/>
      <c r="Q37" s="101"/>
      <c r="R37" s="101"/>
      <c r="S37" s="101"/>
      <c r="T37" s="101"/>
      <c r="U37" s="101"/>
      <c r="V37" s="101"/>
      <c r="W37" s="101"/>
      <c r="X37" s="101"/>
      <c r="Y37" s="101"/>
      <c r="Z37" s="101"/>
    </row>
    <row r="38" spans="2:26" ht="33" customHeight="1" x14ac:dyDescent="0.25">
      <c r="B38" s="99"/>
      <c r="C38" s="103" t="s">
        <v>115</v>
      </c>
      <c r="D38" s="104" t="s">
        <v>96</v>
      </c>
      <c r="E38" s="103"/>
      <c r="F38" s="138">
        <f>F37/F18-1</f>
        <v>-0.19399999999999995</v>
      </c>
      <c r="G38" s="111"/>
      <c r="H38" s="138">
        <f>H37/H18-1</f>
        <v>-0.27949999999999997</v>
      </c>
      <c r="I38" s="111"/>
      <c r="J38" s="138">
        <f>J37/J18-1</f>
        <v>0.43858501040943776</v>
      </c>
      <c r="K38" s="111"/>
      <c r="L38" s="138">
        <f>L37/L18-1</f>
        <v>-0.19625000000000015</v>
      </c>
      <c r="M38" s="111"/>
      <c r="N38" s="138">
        <f>N37/N18-1</f>
        <v>0.26183359253499239</v>
      </c>
      <c r="O38" s="111"/>
      <c r="P38" s="101"/>
      <c r="Q38" s="101"/>
      <c r="R38" s="101"/>
      <c r="S38" s="101"/>
      <c r="T38" s="101"/>
      <c r="U38" s="101"/>
      <c r="V38" s="101"/>
      <c r="W38" s="101"/>
      <c r="X38" s="101"/>
      <c r="Y38" s="101"/>
      <c r="Z38" s="101"/>
    </row>
    <row r="39" spans="2:26" ht="29.25" customHeight="1" x14ac:dyDescent="0.25">
      <c r="B39" s="99"/>
      <c r="C39" s="126"/>
      <c r="D39" s="111"/>
      <c r="E39" s="111"/>
      <c r="F39" s="111"/>
      <c r="G39" s="111"/>
      <c r="H39" s="111"/>
      <c r="I39" s="111"/>
      <c r="J39" s="111"/>
      <c r="K39" s="111"/>
      <c r="L39" s="111"/>
      <c r="M39" s="111"/>
      <c r="N39" s="111"/>
      <c r="O39" s="127"/>
      <c r="P39" s="101"/>
      <c r="Q39" s="101"/>
      <c r="R39" s="101"/>
      <c r="S39" s="101"/>
      <c r="T39" s="101"/>
      <c r="U39" s="101"/>
      <c r="V39" s="101"/>
      <c r="W39" s="101"/>
      <c r="X39" s="101"/>
      <c r="Y39" s="101"/>
      <c r="Z39" s="101"/>
    </row>
    <row r="40" spans="2:26" ht="49.5" customHeight="1" x14ac:dyDescent="0.25">
      <c r="B40" s="99"/>
      <c r="C40" s="17" t="s">
        <v>111</v>
      </c>
      <c r="D40" s="104" t="s">
        <v>95</v>
      </c>
      <c r="E40" s="103"/>
      <c r="F40" s="124">
        <f>F29</f>
        <v>8060000</v>
      </c>
      <c r="G40" s="111"/>
      <c r="H40" s="124">
        <f>H30+H31</f>
        <v>8060000</v>
      </c>
      <c r="I40" s="111"/>
      <c r="J40" s="124">
        <f>J37</f>
        <v>8354194.0299999993</v>
      </c>
      <c r="K40" s="111"/>
      <c r="L40" s="124">
        <f>J40</f>
        <v>8354194.0299999993</v>
      </c>
      <c r="M40" s="111"/>
      <c r="N40" s="124">
        <f>N37</f>
        <v>8472813.1424834616</v>
      </c>
      <c r="O40" s="111"/>
      <c r="P40" s="101"/>
      <c r="Q40" s="101"/>
      <c r="R40" s="101"/>
      <c r="S40" s="101"/>
      <c r="T40" s="101"/>
      <c r="U40" s="101"/>
      <c r="V40" s="101"/>
      <c r="W40" s="101"/>
      <c r="X40" s="101"/>
      <c r="Y40" s="101"/>
      <c r="Z40" s="101"/>
    </row>
    <row r="41" spans="2:26" ht="49.5" customHeight="1" x14ac:dyDescent="0.25">
      <c r="B41" s="99"/>
      <c r="C41" s="17" t="s">
        <v>112</v>
      </c>
      <c r="D41" s="104" t="s">
        <v>95</v>
      </c>
      <c r="E41" s="103"/>
      <c r="F41" s="124">
        <f>F29</f>
        <v>8060000</v>
      </c>
      <c r="G41" s="111"/>
      <c r="H41" s="124">
        <f>H30</f>
        <v>8060000</v>
      </c>
      <c r="I41" s="111"/>
      <c r="J41" s="124">
        <f>J29</f>
        <v>8427742.5374999996</v>
      </c>
      <c r="K41" s="111"/>
      <c r="L41" s="124">
        <f>J41</f>
        <v>8427742.5374999996</v>
      </c>
      <c r="M41" s="111"/>
      <c r="N41" s="124">
        <f>N29</f>
        <v>8502467.9206043277</v>
      </c>
      <c r="O41" s="111"/>
      <c r="P41" s="101"/>
      <c r="Q41" s="101"/>
      <c r="R41" s="101"/>
      <c r="S41" s="101"/>
      <c r="T41" s="101"/>
      <c r="U41" s="101"/>
      <c r="V41" s="101"/>
      <c r="W41" s="101"/>
      <c r="X41" s="101"/>
      <c r="Y41" s="101"/>
      <c r="Z41" s="101"/>
    </row>
    <row r="42" spans="2:26" ht="15.75" customHeight="1" thickBot="1" x14ac:dyDescent="0.3">
      <c r="B42" s="99"/>
      <c r="C42" s="41"/>
      <c r="D42" s="109"/>
      <c r="E42" s="108"/>
      <c r="F42" s="101"/>
      <c r="G42" s="101"/>
      <c r="H42" s="101"/>
      <c r="I42" s="101"/>
      <c r="J42" s="101"/>
      <c r="K42" s="101"/>
      <c r="L42" s="101"/>
      <c r="M42" s="101"/>
      <c r="N42" s="101"/>
      <c r="O42" s="107"/>
      <c r="P42" s="110"/>
      <c r="Q42" s="101"/>
      <c r="R42" s="101"/>
      <c r="S42" s="101"/>
      <c r="T42" s="101"/>
      <c r="U42" s="101"/>
      <c r="V42" s="101"/>
      <c r="W42" s="101"/>
      <c r="X42" s="101"/>
      <c r="Y42" s="101"/>
      <c r="Z42" s="101"/>
    </row>
    <row r="43" spans="2:26" ht="15.75" customHeight="1" thickBot="1" x14ac:dyDescent="0.3">
      <c r="B43" s="139" t="s">
        <v>88</v>
      </c>
      <c r="C43" s="82"/>
      <c r="D43" s="82"/>
      <c r="E43" s="82"/>
      <c r="F43" s="82"/>
      <c r="G43" s="82"/>
      <c r="H43" s="82"/>
      <c r="I43" s="82"/>
      <c r="J43" s="82"/>
      <c r="K43" s="82"/>
      <c r="L43" s="82"/>
      <c r="M43" s="82"/>
      <c r="N43" s="82"/>
      <c r="O43" s="83"/>
      <c r="P43" s="101"/>
      <c r="Q43" s="101"/>
      <c r="R43" s="101"/>
      <c r="S43" s="101"/>
      <c r="T43" s="101"/>
      <c r="U43" s="101"/>
      <c r="V43" s="101"/>
      <c r="W43" s="101"/>
      <c r="X43" s="101"/>
      <c r="Y43" s="101"/>
      <c r="Z43" s="101"/>
    </row>
    <row r="44" spans="2:26" s="101" customFormat="1" ht="15.75" thickBot="1" x14ac:dyDescent="0.3">
      <c r="B44" s="143"/>
      <c r="C44" s="145" t="s">
        <v>88</v>
      </c>
      <c r="D44" s="146"/>
      <c r="E44" s="146"/>
      <c r="F44" s="146"/>
      <c r="G44" s="146"/>
      <c r="H44" s="146"/>
      <c r="I44" s="146"/>
      <c r="J44" s="146"/>
      <c r="K44" s="146"/>
      <c r="L44" s="146"/>
      <c r="M44" s="146"/>
      <c r="N44" s="146"/>
      <c r="O44" s="147"/>
    </row>
    <row r="45" spans="2:26" s="101" customFormat="1" ht="42.75" customHeight="1" thickBot="1" x14ac:dyDescent="0.3">
      <c r="B45" s="30">
        <v>1</v>
      </c>
      <c r="C45" s="140" t="s">
        <v>113</v>
      </c>
      <c r="D45" s="141"/>
      <c r="E45" s="141"/>
      <c r="F45" s="141"/>
      <c r="G45" s="141"/>
      <c r="H45" s="141"/>
      <c r="I45" s="141"/>
      <c r="J45" s="141"/>
      <c r="K45" s="141"/>
      <c r="L45" s="141"/>
      <c r="M45" s="141"/>
      <c r="N45" s="141"/>
      <c r="O45" s="142"/>
    </row>
    <row r="46" spans="2:26" s="101" customFormat="1" ht="40.5" customHeight="1" thickBot="1" x14ac:dyDescent="0.3">
      <c r="B46" s="144">
        <f t="shared" ref="B46:B55" si="34">+B45+1</f>
        <v>2</v>
      </c>
      <c r="C46" s="140" t="s">
        <v>81</v>
      </c>
      <c r="D46" s="141"/>
      <c r="E46" s="141"/>
      <c r="F46" s="141"/>
      <c r="G46" s="141"/>
      <c r="H46" s="141"/>
      <c r="I46" s="141"/>
      <c r="J46" s="141"/>
      <c r="K46" s="141"/>
      <c r="L46" s="141"/>
      <c r="M46" s="141"/>
      <c r="N46" s="141"/>
      <c r="O46" s="142"/>
    </row>
    <row r="47" spans="2:26" s="101" customFormat="1" ht="15.75" customHeight="1" thickBot="1" x14ac:dyDescent="0.3">
      <c r="B47" s="30">
        <f t="shared" si="34"/>
        <v>3</v>
      </c>
      <c r="C47" s="140" t="s">
        <v>60</v>
      </c>
      <c r="D47" s="141"/>
      <c r="E47" s="141"/>
      <c r="F47" s="141"/>
      <c r="G47" s="141"/>
      <c r="H47" s="141"/>
      <c r="I47" s="141"/>
      <c r="J47" s="141"/>
      <c r="K47" s="141"/>
      <c r="L47" s="141"/>
      <c r="M47" s="141"/>
      <c r="N47" s="141"/>
      <c r="O47" s="142"/>
    </row>
    <row r="48" spans="2:26" s="101" customFormat="1" ht="32.25" customHeight="1" thickBot="1" x14ac:dyDescent="0.3">
      <c r="B48" s="30">
        <f t="shared" si="34"/>
        <v>4</v>
      </c>
      <c r="C48" s="140" t="s">
        <v>37</v>
      </c>
      <c r="D48" s="141"/>
      <c r="E48" s="141"/>
      <c r="F48" s="141"/>
      <c r="G48" s="141"/>
      <c r="H48" s="141"/>
      <c r="I48" s="141"/>
      <c r="J48" s="141"/>
      <c r="K48" s="141"/>
      <c r="L48" s="141"/>
      <c r="M48" s="141"/>
      <c r="N48" s="141"/>
      <c r="O48" s="142"/>
    </row>
    <row r="49" spans="2:26" s="101" customFormat="1" ht="45" customHeight="1" thickBot="1" x14ac:dyDescent="0.3">
      <c r="B49" s="30">
        <f t="shared" si="34"/>
        <v>5</v>
      </c>
      <c r="C49" s="140" t="s">
        <v>62</v>
      </c>
      <c r="D49" s="141"/>
      <c r="E49" s="141"/>
      <c r="F49" s="141"/>
      <c r="G49" s="141"/>
      <c r="H49" s="141"/>
      <c r="I49" s="141"/>
      <c r="J49" s="141"/>
      <c r="K49" s="141"/>
      <c r="L49" s="141"/>
      <c r="M49" s="141"/>
      <c r="N49" s="141"/>
      <c r="O49" s="142"/>
    </row>
    <row r="50" spans="2:26" s="101" customFormat="1" ht="15.75" thickBot="1" x14ac:dyDescent="0.3">
      <c r="B50" s="30">
        <f t="shared" si="34"/>
        <v>6</v>
      </c>
      <c r="C50" s="140" t="s">
        <v>51</v>
      </c>
      <c r="D50" s="141"/>
      <c r="E50" s="141"/>
      <c r="F50" s="141"/>
      <c r="G50" s="141"/>
      <c r="H50" s="141"/>
      <c r="I50" s="141"/>
      <c r="J50" s="141"/>
      <c r="K50" s="141"/>
      <c r="L50" s="141"/>
      <c r="M50" s="141"/>
      <c r="N50" s="141"/>
      <c r="O50" s="142"/>
    </row>
    <row r="51" spans="2:26" s="101" customFormat="1" ht="46.5" customHeight="1" thickBot="1" x14ac:dyDescent="0.3">
      <c r="B51" s="30">
        <f t="shared" si="34"/>
        <v>7</v>
      </c>
      <c r="C51" s="140" t="s">
        <v>83</v>
      </c>
      <c r="D51" s="141"/>
      <c r="E51" s="141"/>
      <c r="F51" s="141"/>
      <c r="G51" s="141"/>
      <c r="H51" s="141"/>
      <c r="I51" s="141"/>
      <c r="J51" s="141"/>
      <c r="K51" s="141"/>
      <c r="L51" s="141"/>
      <c r="M51" s="141"/>
      <c r="N51" s="141"/>
      <c r="O51" s="142"/>
    </row>
    <row r="52" spans="2:26" s="101" customFormat="1" ht="34.5" customHeight="1" thickBot="1" x14ac:dyDescent="0.3">
      <c r="B52" s="30">
        <f t="shared" si="34"/>
        <v>8</v>
      </c>
      <c r="C52" s="140" t="s">
        <v>117</v>
      </c>
      <c r="D52" s="141"/>
      <c r="E52" s="141"/>
      <c r="F52" s="141"/>
      <c r="G52" s="141"/>
      <c r="H52" s="141"/>
      <c r="I52" s="141"/>
      <c r="J52" s="141"/>
      <c r="K52" s="141"/>
      <c r="L52" s="141"/>
      <c r="M52" s="141"/>
      <c r="N52" s="141"/>
      <c r="O52" s="142"/>
    </row>
    <row r="53" spans="2:26" s="101" customFormat="1" ht="15.75" customHeight="1" thickBot="1" x14ac:dyDescent="0.3">
      <c r="B53" s="30">
        <f t="shared" si="34"/>
        <v>9</v>
      </c>
      <c r="C53" s="140" t="s">
        <v>82</v>
      </c>
      <c r="D53" s="141"/>
      <c r="E53" s="141"/>
      <c r="F53" s="141"/>
      <c r="G53" s="141"/>
      <c r="H53" s="141"/>
      <c r="I53" s="141"/>
      <c r="J53" s="141"/>
      <c r="K53" s="141"/>
      <c r="L53" s="141"/>
      <c r="M53" s="141"/>
      <c r="N53" s="141"/>
      <c r="O53" s="142"/>
    </row>
    <row r="54" spans="2:26" s="101" customFormat="1" ht="15.75" customHeight="1" thickBot="1" x14ac:dyDescent="0.3">
      <c r="B54" s="30">
        <f t="shared" si="34"/>
        <v>10</v>
      </c>
      <c r="C54" s="140" t="s">
        <v>85</v>
      </c>
      <c r="D54" s="141"/>
      <c r="E54" s="141"/>
      <c r="F54" s="141"/>
      <c r="G54" s="141"/>
      <c r="H54" s="141"/>
      <c r="I54" s="141"/>
      <c r="J54" s="141"/>
      <c r="K54" s="141"/>
      <c r="L54" s="141"/>
      <c r="M54" s="141"/>
      <c r="N54" s="141"/>
      <c r="O54" s="142"/>
    </row>
    <row r="55" spans="2:26" s="101" customFormat="1" ht="15.75" customHeight="1" thickBot="1" x14ac:dyDescent="0.3">
      <c r="B55" s="30">
        <f t="shared" si="34"/>
        <v>11</v>
      </c>
      <c r="C55" s="140" t="s">
        <v>64</v>
      </c>
      <c r="D55" s="141"/>
      <c r="E55" s="141"/>
      <c r="F55" s="141"/>
      <c r="G55" s="141"/>
      <c r="H55" s="141"/>
      <c r="I55" s="141"/>
      <c r="J55" s="141"/>
      <c r="K55" s="141"/>
      <c r="L55" s="141"/>
      <c r="M55" s="141"/>
      <c r="N55" s="141"/>
      <c r="O55" s="142"/>
    </row>
    <row r="56" spans="2:26" s="101" customFormat="1" ht="15.75" customHeight="1" thickBot="1" x14ac:dyDescent="0.3">
      <c r="B56" s="30">
        <v>12</v>
      </c>
      <c r="C56" s="140" t="s">
        <v>102</v>
      </c>
      <c r="D56" s="141"/>
      <c r="E56" s="141"/>
      <c r="F56" s="141"/>
      <c r="G56" s="141"/>
      <c r="H56" s="141"/>
      <c r="I56" s="141"/>
      <c r="J56" s="141"/>
      <c r="K56" s="141"/>
      <c r="L56" s="141"/>
      <c r="M56" s="141"/>
      <c r="N56" s="141"/>
      <c r="O56" s="142"/>
    </row>
    <row r="57" spans="2:26" ht="15.75" customHeight="1" thickBot="1" x14ac:dyDescent="0.3">
      <c r="B57" s="30">
        <v>13</v>
      </c>
      <c r="C57" s="140"/>
      <c r="D57" s="141"/>
      <c r="E57" s="141"/>
      <c r="F57" s="141"/>
      <c r="G57" s="141"/>
      <c r="H57" s="141"/>
      <c r="I57" s="141"/>
      <c r="J57" s="141"/>
      <c r="K57" s="141"/>
      <c r="L57" s="141"/>
      <c r="M57" s="141"/>
      <c r="N57" s="141"/>
      <c r="O57" s="142"/>
      <c r="P57" s="101"/>
      <c r="Q57" s="101"/>
      <c r="R57" s="101"/>
      <c r="S57" s="101"/>
      <c r="T57" s="101"/>
      <c r="U57" s="101"/>
      <c r="V57" s="101"/>
      <c r="W57" s="101"/>
      <c r="X57" s="101"/>
      <c r="Y57" s="101"/>
      <c r="Z57" s="101"/>
    </row>
    <row r="58" spans="2:26" ht="15.75" customHeight="1" x14ac:dyDescent="0.25">
      <c r="B58" s="101"/>
      <c r="C58" s="101"/>
      <c r="D58" s="109"/>
      <c r="E58" s="108"/>
      <c r="F58" s="101"/>
      <c r="G58" s="101"/>
      <c r="H58" s="101"/>
      <c r="I58" s="101"/>
      <c r="J58" s="101"/>
      <c r="K58" s="101"/>
      <c r="L58" s="101"/>
      <c r="M58" s="101"/>
      <c r="N58" s="101"/>
      <c r="O58" s="101"/>
      <c r="P58" s="101"/>
      <c r="Q58" s="101"/>
      <c r="R58" s="101"/>
      <c r="S58" s="101"/>
      <c r="T58" s="101"/>
      <c r="U58" s="101"/>
      <c r="V58" s="101"/>
      <c r="W58" s="101"/>
      <c r="X58" s="101"/>
      <c r="Y58" s="101"/>
      <c r="Z58" s="101"/>
    </row>
    <row r="59" spans="2:26" ht="15.75" customHeight="1" x14ac:dyDescent="0.25">
      <c r="B59" s="101"/>
      <c r="C59" s="101"/>
      <c r="D59" s="109"/>
      <c r="E59" s="108"/>
      <c r="F59" s="101"/>
      <c r="G59" s="101"/>
      <c r="H59" s="101"/>
      <c r="I59" s="101"/>
      <c r="J59" s="101"/>
      <c r="K59" s="101"/>
      <c r="L59" s="101"/>
      <c r="M59" s="101"/>
      <c r="N59" s="101"/>
      <c r="O59" s="101"/>
      <c r="P59" s="101"/>
      <c r="Q59" s="101"/>
      <c r="R59" s="101"/>
      <c r="S59" s="101"/>
      <c r="T59" s="101"/>
      <c r="U59" s="101"/>
      <c r="V59" s="101"/>
      <c r="W59" s="101"/>
      <c r="X59" s="101"/>
      <c r="Y59" s="101"/>
      <c r="Z59" s="101"/>
    </row>
    <row r="60" spans="2:26" ht="15.75" customHeight="1" x14ac:dyDescent="0.25">
      <c r="B60" s="101"/>
      <c r="C60" s="108"/>
      <c r="D60" s="109"/>
      <c r="E60" s="108"/>
      <c r="F60" s="101"/>
      <c r="G60" s="101"/>
      <c r="H60" s="101"/>
      <c r="I60" s="101"/>
      <c r="J60" s="101"/>
      <c r="K60" s="101"/>
      <c r="L60" s="101"/>
      <c r="M60" s="101"/>
      <c r="N60" s="101"/>
      <c r="O60" s="101"/>
      <c r="P60" s="101"/>
      <c r="Q60" s="101"/>
      <c r="R60" s="101"/>
      <c r="S60" s="101"/>
      <c r="T60" s="101"/>
      <c r="U60" s="101"/>
      <c r="V60" s="101"/>
      <c r="W60" s="101"/>
      <c r="X60" s="101"/>
      <c r="Y60" s="101"/>
      <c r="Z60" s="101"/>
    </row>
    <row r="61" spans="2:26" ht="15.75" customHeight="1" x14ac:dyDescent="0.25">
      <c r="B61" s="101"/>
      <c r="C61" s="108"/>
      <c r="D61" s="109"/>
      <c r="E61" s="108"/>
      <c r="F61" s="101"/>
      <c r="G61" s="101"/>
      <c r="H61" s="101"/>
      <c r="I61" s="101"/>
      <c r="J61" s="101"/>
      <c r="K61" s="101"/>
      <c r="L61" s="101"/>
      <c r="M61" s="101"/>
      <c r="N61" s="101"/>
      <c r="O61" s="101"/>
      <c r="P61" s="101"/>
      <c r="Q61" s="101"/>
      <c r="R61" s="101"/>
      <c r="S61" s="101"/>
      <c r="T61" s="101"/>
      <c r="U61" s="101"/>
      <c r="V61" s="101"/>
      <c r="W61" s="101"/>
      <c r="X61" s="101"/>
      <c r="Y61" s="101"/>
      <c r="Z61" s="101"/>
    </row>
    <row r="62" spans="2:26" ht="15.75" customHeight="1" x14ac:dyDescent="0.25">
      <c r="B62" s="101"/>
      <c r="C62" s="108"/>
      <c r="D62" s="109"/>
      <c r="E62" s="108"/>
      <c r="F62" s="101"/>
      <c r="G62" s="101"/>
      <c r="H62" s="101"/>
      <c r="I62" s="101"/>
      <c r="J62" s="101"/>
      <c r="K62" s="101"/>
      <c r="L62" s="101"/>
      <c r="M62" s="101"/>
      <c r="N62" s="101"/>
      <c r="O62" s="101"/>
      <c r="P62" s="101"/>
      <c r="Q62" s="101"/>
      <c r="R62" s="101"/>
      <c r="S62" s="101"/>
      <c r="T62" s="101"/>
      <c r="U62" s="101"/>
      <c r="V62" s="101"/>
      <c r="W62" s="101"/>
      <c r="X62" s="101"/>
      <c r="Y62" s="101"/>
      <c r="Z62" s="101"/>
    </row>
    <row r="63" spans="2:26" ht="15.75" customHeight="1" x14ac:dyDescent="0.25">
      <c r="B63" s="101"/>
      <c r="C63" s="108"/>
      <c r="D63" s="109"/>
      <c r="E63" s="108"/>
      <c r="F63" s="101"/>
      <c r="G63" s="101"/>
      <c r="H63" s="101"/>
      <c r="I63" s="101"/>
      <c r="J63" s="101"/>
      <c r="K63" s="101"/>
      <c r="L63" s="101"/>
      <c r="M63" s="101"/>
      <c r="N63" s="101"/>
      <c r="O63" s="101"/>
      <c r="P63" s="101"/>
      <c r="Q63" s="101"/>
      <c r="R63" s="101"/>
      <c r="S63" s="101"/>
      <c r="T63" s="101"/>
      <c r="U63" s="101"/>
      <c r="V63" s="101"/>
      <c r="W63" s="101"/>
      <c r="X63" s="101"/>
      <c r="Y63" s="101"/>
      <c r="Z63" s="101"/>
    </row>
    <row r="64" spans="2:26" ht="15.75" customHeight="1" x14ac:dyDescent="0.25">
      <c r="B64" s="101"/>
      <c r="C64" s="108"/>
      <c r="D64" s="109"/>
      <c r="E64" s="108"/>
      <c r="F64" s="101"/>
      <c r="G64" s="101"/>
      <c r="H64" s="101"/>
      <c r="I64" s="101"/>
      <c r="J64" s="101"/>
      <c r="K64" s="101"/>
      <c r="L64" s="101"/>
      <c r="M64" s="101"/>
      <c r="N64" s="101"/>
      <c r="O64" s="101"/>
      <c r="P64" s="101"/>
      <c r="Q64" s="101"/>
      <c r="R64" s="101"/>
      <c r="S64" s="101"/>
      <c r="T64" s="101"/>
      <c r="U64" s="101"/>
      <c r="V64" s="101"/>
      <c r="W64" s="101"/>
      <c r="X64" s="101"/>
      <c r="Y64" s="101"/>
      <c r="Z64" s="101"/>
    </row>
    <row r="65" spans="2:26" ht="15.75" customHeight="1" x14ac:dyDescent="0.25">
      <c r="B65" s="101"/>
      <c r="C65" s="108"/>
      <c r="D65" s="109"/>
      <c r="E65" s="108"/>
      <c r="F65" s="101"/>
      <c r="G65" s="101"/>
      <c r="H65" s="101"/>
      <c r="I65" s="101"/>
      <c r="J65" s="101"/>
      <c r="K65" s="101"/>
      <c r="L65" s="101"/>
      <c r="M65" s="101"/>
      <c r="N65" s="101"/>
      <c r="O65" s="101"/>
      <c r="P65" s="101"/>
      <c r="Q65" s="101"/>
      <c r="R65" s="101"/>
      <c r="S65" s="101"/>
      <c r="T65" s="101"/>
      <c r="U65" s="101"/>
      <c r="V65" s="101"/>
      <c r="W65" s="101"/>
      <c r="X65" s="101"/>
      <c r="Y65" s="101"/>
      <c r="Z65" s="101"/>
    </row>
    <row r="66" spans="2:26" ht="15.75" customHeight="1" x14ac:dyDescent="0.25">
      <c r="B66" s="101"/>
      <c r="C66" s="108"/>
      <c r="D66" s="109"/>
      <c r="E66" s="108"/>
      <c r="F66" s="101"/>
      <c r="G66" s="101"/>
      <c r="H66" s="101"/>
      <c r="I66" s="101"/>
      <c r="J66" s="101"/>
      <c r="K66" s="101"/>
      <c r="L66" s="101"/>
      <c r="M66" s="101"/>
      <c r="N66" s="101"/>
      <c r="O66" s="101"/>
      <c r="P66" s="101"/>
      <c r="Q66" s="101"/>
      <c r="R66" s="101"/>
      <c r="S66" s="101"/>
      <c r="T66" s="101"/>
      <c r="U66" s="101"/>
      <c r="V66" s="101"/>
      <c r="W66" s="101"/>
      <c r="X66" s="101"/>
      <c r="Y66" s="101"/>
      <c r="Z66" s="101"/>
    </row>
    <row r="67" spans="2:26" ht="15.75" customHeight="1" x14ac:dyDescent="0.25">
      <c r="B67" s="101"/>
      <c r="C67" s="108"/>
      <c r="D67" s="109"/>
      <c r="E67" s="108"/>
      <c r="F67" s="101"/>
      <c r="G67" s="101"/>
      <c r="H67" s="101"/>
      <c r="I67" s="101"/>
      <c r="J67" s="101"/>
      <c r="K67" s="101"/>
      <c r="L67" s="101"/>
      <c r="M67" s="101"/>
      <c r="N67" s="101"/>
      <c r="O67" s="101"/>
      <c r="P67" s="101"/>
      <c r="Q67" s="101"/>
      <c r="R67" s="101"/>
      <c r="S67" s="101"/>
      <c r="T67" s="101"/>
      <c r="U67" s="101"/>
      <c r="V67" s="101"/>
      <c r="W67" s="101"/>
      <c r="X67" s="101"/>
      <c r="Y67" s="101"/>
      <c r="Z67" s="101"/>
    </row>
    <row r="68" spans="2:26" ht="15.75" customHeight="1" x14ac:dyDescent="0.25">
      <c r="B68" s="101"/>
      <c r="C68" s="108"/>
      <c r="D68" s="109"/>
      <c r="E68" s="108"/>
      <c r="F68" s="101"/>
      <c r="G68" s="101"/>
      <c r="H68" s="101"/>
      <c r="I68" s="101"/>
      <c r="J68" s="101"/>
      <c r="K68" s="101"/>
      <c r="L68" s="101"/>
      <c r="M68" s="101"/>
      <c r="N68" s="101"/>
      <c r="O68" s="101"/>
      <c r="P68" s="101"/>
      <c r="Q68" s="101"/>
      <c r="R68" s="101"/>
      <c r="S68" s="101"/>
      <c r="T68" s="101"/>
      <c r="U68" s="101"/>
      <c r="V68" s="101"/>
      <c r="W68" s="101"/>
      <c r="X68" s="101"/>
      <c r="Y68" s="101"/>
      <c r="Z68" s="101"/>
    </row>
    <row r="69" spans="2:26" ht="15.75" customHeight="1" x14ac:dyDescent="0.25">
      <c r="B69" s="101"/>
      <c r="C69" s="108"/>
      <c r="D69" s="109"/>
      <c r="E69" s="108"/>
      <c r="F69" s="101"/>
      <c r="G69" s="101"/>
      <c r="H69" s="101"/>
      <c r="I69" s="101"/>
      <c r="J69" s="101"/>
      <c r="K69" s="101"/>
      <c r="L69" s="101"/>
      <c r="M69" s="101"/>
      <c r="N69" s="101"/>
      <c r="O69" s="101"/>
      <c r="P69" s="101"/>
      <c r="Q69" s="101"/>
      <c r="R69" s="101"/>
      <c r="S69" s="101"/>
      <c r="T69" s="101"/>
      <c r="U69" s="101"/>
      <c r="V69" s="101"/>
      <c r="W69" s="101"/>
      <c r="X69" s="101"/>
      <c r="Y69" s="101"/>
      <c r="Z69" s="101"/>
    </row>
    <row r="70" spans="2:26" ht="15.75" customHeight="1" x14ac:dyDescent="0.25">
      <c r="B70" s="101"/>
      <c r="C70" s="108"/>
      <c r="D70" s="109"/>
      <c r="E70" s="108"/>
      <c r="F70" s="101"/>
      <c r="G70" s="101"/>
      <c r="H70" s="101"/>
      <c r="I70" s="101"/>
      <c r="J70" s="101"/>
      <c r="K70" s="101"/>
      <c r="L70" s="101"/>
      <c r="M70" s="101"/>
      <c r="N70" s="101"/>
      <c r="O70" s="101"/>
      <c r="P70" s="101"/>
      <c r="Q70" s="101"/>
      <c r="R70" s="101"/>
      <c r="S70" s="101"/>
      <c r="T70" s="101"/>
      <c r="U70" s="101"/>
      <c r="V70" s="101"/>
      <c r="W70" s="101"/>
      <c r="X70" s="101"/>
      <c r="Y70" s="101"/>
      <c r="Z70" s="101"/>
    </row>
    <row r="71" spans="2:26" ht="15.75" customHeight="1" x14ac:dyDescent="0.25">
      <c r="B71" s="101"/>
      <c r="C71" s="108"/>
      <c r="D71" s="109"/>
      <c r="E71" s="108"/>
      <c r="F71" s="101"/>
      <c r="G71" s="101"/>
      <c r="H71" s="101"/>
      <c r="I71" s="101"/>
      <c r="J71" s="101"/>
      <c r="K71" s="101"/>
      <c r="L71" s="101"/>
      <c r="M71" s="101"/>
      <c r="N71" s="101"/>
      <c r="O71" s="101"/>
      <c r="P71" s="101"/>
      <c r="Q71" s="101"/>
      <c r="R71" s="101"/>
      <c r="S71" s="101"/>
      <c r="T71" s="101"/>
      <c r="U71" s="101"/>
      <c r="V71" s="101"/>
      <c r="W71" s="101"/>
      <c r="X71" s="101"/>
      <c r="Y71" s="101"/>
      <c r="Z71" s="101"/>
    </row>
    <row r="72" spans="2:26" ht="15.75" customHeight="1" x14ac:dyDescent="0.25">
      <c r="B72" s="101"/>
      <c r="C72" s="108"/>
      <c r="D72" s="109"/>
      <c r="E72" s="108"/>
      <c r="F72" s="101"/>
      <c r="G72" s="101"/>
      <c r="H72" s="101"/>
      <c r="I72" s="101"/>
      <c r="J72" s="101"/>
      <c r="K72" s="101"/>
      <c r="L72" s="101"/>
      <c r="M72" s="101"/>
      <c r="N72" s="101"/>
      <c r="O72" s="101"/>
      <c r="P72" s="101"/>
      <c r="Q72" s="101"/>
      <c r="R72" s="101"/>
      <c r="S72" s="101"/>
      <c r="T72" s="101"/>
      <c r="U72" s="101"/>
      <c r="V72" s="101"/>
      <c r="W72" s="101"/>
      <c r="X72" s="101"/>
      <c r="Y72" s="101"/>
      <c r="Z72" s="101"/>
    </row>
    <row r="73" spans="2:26" ht="15.75" customHeight="1" x14ac:dyDescent="0.25">
      <c r="B73" s="101"/>
      <c r="C73" s="108"/>
      <c r="D73" s="109"/>
      <c r="E73" s="108"/>
      <c r="F73" s="101"/>
      <c r="G73" s="101"/>
      <c r="H73" s="101"/>
      <c r="I73" s="101"/>
      <c r="J73" s="101"/>
      <c r="K73" s="101"/>
      <c r="L73" s="101"/>
      <c r="M73" s="101"/>
      <c r="N73" s="101"/>
      <c r="O73" s="101"/>
      <c r="P73" s="101"/>
      <c r="Q73" s="101"/>
      <c r="R73" s="101"/>
      <c r="S73" s="101"/>
      <c r="T73" s="101"/>
      <c r="U73" s="101"/>
      <c r="V73" s="101"/>
      <c r="W73" s="101"/>
      <c r="X73" s="101"/>
      <c r="Y73" s="101"/>
      <c r="Z73" s="101"/>
    </row>
    <row r="74" spans="2:26" ht="15.75" customHeight="1" x14ac:dyDescent="0.25">
      <c r="B74" s="101"/>
      <c r="C74" s="108"/>
      <c r="D74" s="109"/>
      <c r="E74" s="108"/>
      <c r="F74" s="101"/>
      <c r="G74" s="101"/>
      <c r="H74" s="101"/>
      <c r="I74" s="101"/>
      <c r="J74" s="101"/>
      <c r="K74" s="101"/>
      <c r="L74" s="101"/>
      <c r="M74" s="101"/>
      <c r="N74" s="101"/>
      <c r="O74" s="101"/>
      <c r="P74" s="101"/>
      <c r="Q74" s="101"/>
      <c r="R74" s="101"/>
      <c r="S74" s="101"/>
      <c r="T74" s="101"/>
      <c r="U74" s="101"/>
      <c r="V74" s="101"/>
      <c r="W74" s="101"/>
      <c r="X74" s="101"/>
      <c r="Y74" s="101"/>
      <c r="Z74" s="101"/>
    </row>
    <row r="75" spans="2:26" ht="15.75" customHeight="1" x14ac:dyDescent="0.25">
      <c r="B75" s="101"/>
      <c r="C75" s="108"/>
      <c r="D75" s="109"/>
      <c r="E75" s="108"/>
      <c r="F75" s="101"/>
      <c r="G75" s="101"/>
      <c r="H75" s="101"/>
      <c r="I75" s="101"/>
      <c r="J75" s="101"/>
      <c r="K75" s="101"/>
      <c r="L75" s="101"/>
      <c r="M75" s="101"/>
      <c r="N75" s="101"/>
      <c r="O75" s="101"/>
      <c r="P75" s="101"/>
      <c r="Q75" s="101"/>
      <c r="R75" s="101"/>
      <c r="S75" s="101"/>
      <c r="T75" s="101"/>
      <c r="U75" s="101"/>
      <c r="V75" s="101"/>
      <c r="W75" s="101"/>
      <c r="X75" s="101"/>
      <c r="Y75" s="101"/>
      <c r="Z75" s="101"/>
    </row>
    <row r="76" spans="2:26" ht="15.75" customHeight="1" x14ac:dyDescent="0.25">
      <c r="B76" s="101"/>
      <c r="C76" s="108"/>
      <c r="D76" s="109"/>
      <c r="E76" s="108"/>
      <c r="F76" s="101"/>
      <c r="G76" s="101"/>
      <c r="H76" s="101"/>
      <c r="I76" s="101"/>
      <c r="J76" s="101"/>
      <c r="K76" s="101"/>
      <c r="L76" s="101"/>
      <c r="M76" s="101"/>
      <c r="N76" s="101"/>
      <c r="O76" s="101"/>
      <c r="P76" s="101"/>
      <c r="Q76" s="101"/>
      <c r="R76" s="101"/>
      <c r="S76" s="101"/>
      <c r="T76" s="101"/>
      <c r="U76" s="101"/>
      <c r="V76" s="101"/>
      <c r="W76" s="101"/>
      <c r="X76" s="101"/>
      <c r="Y76" s="101"/>
      <c r="Z76" s="101"/>
    </row>
    <row r="77" spans="2:26" ht="15.75" customHeight="1" x14ac:dyDescent="0.25">
      <c r="B77" s="101"/>
      <c r="C77" s="108"/>
      <c r="D77" s="109"/>
      <c r="E77" s="108"/>
      <c r="F77" s="101"/>
      <c r="G77" s="101"/>
      <c r="H77" s="101"/>
      <c r="I77" s="101"/>
      <c r="J77" s="101"/>
      <c r="K77" s="101"/>
      <c r="L77" s="101"/>
      <c r="M77" s="101"/>
      <c r="N77" s="101"/>
      <c r="O77" s="101"/>
      <c r="P77" s="101"/>
      <c r="Q77" s="101"/>
      <c r="R77" s="101"/>
      <c r="S77" s="101"/>
      <c r="T77" s="101"/>
      <c r="U77" s="101"/>
      <c r="V77" s="101"/>
      <c r="W77" s="101"/>
      <c r="X77" s="101"/>
      <c r="Y77" s="101"/>
      <c r="Z77" s="101"/>
    </row>
    <row r="78" spans="2:26" ht="15.75" customHeight="1" x14ac:dyDescent="0.25">
      <c r="B78" s="101"/>
      <c r="C78" s="108"/>
      <c r="D78" s="109"/>
      <c r="E78" s="108"/>
      <c r="F78" s="101"/>
      <c r="G78" s="101"/>
      <c r="H78" s="101"/>
      <c r="I78" s="101"/>
      <c r="J78" s="101"/>
      <c r="K78" s="101"/>
      <c r="L78" s="101"/>
      <c r="M78" s="101"/>
      <c r="N78" s="101"/>
      <c r="O78" s="101"/>
      <c r="P78" s="101"/>
      <c r="Q78" s="101"/>
      <c r="R78" s="101"/>
      <c r="S78" s="101"/>
      <c r="T78" s="101"/>
      <c r="U78" s="101"/>
      <c r="V78" s="101"/>
      <c r="W78" s="101"/>
      <c r="X78" s="101"/>
      <c r="Y78" s="101"/>
      <c r="Z78" s="101"/>
    </row>
    <row r="79" spans="2:26" ht="15.75" customHeight="1" x14ac:dyDescent="0.25">
      <c r="B79" s="101"/>
      <c r="C79" s="108"/>
      <c r="D79" s="109"/>
      <c r="E79" s="108"/>
      <c r="F79" s="101"/>
      <c r="G79" s="101"/>
      <c r="H79" s="101"/>
      <c r="I79" s="101"/>
      <c r="J79" s="101"/>
      <c r="K79" s="101"/>
      <c r="L79" s="101"/>
      <c r="M79" s="101"/>
      <c r="N79" s="101"/>
      <c r="O79" s="101"/>
      <c r="P79" s="101"/>
      <c r="Q79" s="101"/>
      <c r="R79" s="101"/>
      <c r="S79" s="101"/>
      <c r="T79" s="101"/>
      <c r="U79" s="101"/>
      <c r="V79" s="101"/>
      <c r="W79" s="101"/>
      <c r="X79" s="101"/>
      <c r="Y79" s="101"/>
      <c r="Z79" s="101"/>
    </row>
    <row r="80" spans="2:26" ht="15.75" customHeight="1" x14ac:dyDescent="0.25">
      <c r="B80" s="101"/>
      <c r="C80" s="108"/>
      <c r="D80" s="109"/>
      <c r="E80" s="108"/>
      <c r="F80" s="101"/>
      <c r="G80" s="101"/>
      <c r="H80" s="101"/>
      <c r="I80" s="101"/>
      <c r="J80" s="101"/>
      <c r="K80" s="101"/>
      <c r="L80" s="101"/>
      <c r="M80" s="101"/>
      <c r="N80" s="101"/>
      <c r="O80" s="101"/>
      <c r="P80" s="101"/>
      <c r="Q80" s="101"/>
      <c r="R80" s="101"/>
      <c r="S80" s="101"/>
      <c r="T80" s="101"/>
      <c r="U80" s="101"/>
      <c r="V80" s="101"/>
      <c r="W80" s="101"/>
      <c r="X80" s="101"/>
      <c r="Y80" s="101"/>
      <c r="Z80" s="101"/>
    </row>
    <row r="81" spans="2:26" ht="15.75" customHeight="1" x14ac:dyDescent="0.25">
      <c r="B81" s="101"/>
      <c r="C81" s="108"/>
      <c r="D81" s="109"/>
      <c r="E81" s="108"/>
      <c r="F81" s="101"/>
      <c r="G81" s="101"/>
      <c r="H81" s="101"/>
      <c r="I81" s="101"/>
      <c r="J81" s="101"/>
      <c r="K81" s="101"/>
      <c r="L81" s="101"/>
      <c r="M81" s="101"/>
      <c r="N81" s="101"/>
      <c r="O81" s="101"/>
      <c r="P81" s="101"/>
      <c r="Q81" s="101"/>
      <c r="R81" s="101"/>
      <c r="S81" s="101"/>
      <c r="T81" s="101"/>
      <c r="U81" s="101"/>
      <c r="V81" s="101"/>
      <c r="W81" s="101"/>
      <c r="X81" s="101"/>
      <c r="Y81" s="101"/>
      <c r="Z81" s="101"/>
    </row>
    <row r="82" spans="2:26" ht="15.75" customHeight="1" x14ac:dyDescent="0.25">
      <c r="B82" s="101"/>
      <c r="C82" s="108"/>
      <c r="D82" s="109"/>
      <c r="E82" s="108"/>
      <c r="F82" s="101"/>
      <c r="G82" s="101"/>
      <c r="H82" s="101"/>
      <c r="I82" s="101"/>
      <c r="J82" s="101"/>
      <c r="K82" s="101"/>
      <c r="L82" s="101"/>
      <c r="M82" s="101"/>
      <c r="N82" s="101"/>
      <c r="O82" s="101"/>
      <c r="P82" s="101"/>
      <c r="Q82" s="101"/>
      <c r="R82" s="101"/>
      <c r="S82" s="101"/>
      <c r="T82" s="101"/>
      <c r="U82" s="101"/>
      <c r="V82" s="101"/>
      <c r="W82" s="101"/>
      <c r="X82" s="101"/>
      <c r="Y82" s="101"/>
      <c r="Z82" s="101"/>
    </row>
    <row r="83" spans="2:26" ht="15.75" customHeight="1" x14ac:dyDescent="0.25">
      <c r="B83" s="101"/>
      <c r="C83" s="108"/>
      <c r="D83" s="109"/>
      <c r="E83" s="108"/>
      <c r="F83" s="101"/>
      <c r="G83" s="101"/>
      <c r="H83" s="101"/>
      <c r="I83" s="101"/>
      <c r="J83" s="101"/>
      <c r="K83" s="101"/>
      <c r="L83" s="101"/>
      <c r="M83" s="101"/>
      <c r="N83" s="101"/>
      <c r="O83" s="101"/>
      <c r="P83" s="101"/>
      <c r="Q83" s="101"/>
      <c r="R83" s="101"/>
      <c r="S83" s="101"/>
      <c r="T83" s="101"/>
      <c r="U83" s="101"/>
      <c r="V83" s="101"/>
      <c r="W83" s="101"/>
      <c r="X83" s="101"/>
      <c r="Y83" s="101"/>
      <c r="Z83" s="101"/>
    </row>
    <row r="84" spans="2:26" ht="15.75" customHeight="1" x14ac:dyDescent="0.25">
      <c r="B84" s="101"/>
      <c r="C84" s="108"/>
      <c r="D84" s="109"/>
      <c r="E84" s="108"/>
      <c r="F84" s="101"/>
      <c r="G84" s="101"/>
      <c r="H84" s="101"/>
      <c r="I84" s="101"/>
      <c r="J84" s="101"/>
      <c r="K84" s="101"/>
      <c r="L84" s="101"/>
      <c r="M84" s="101"/>
      <c r="N84" s="101"/>
      <c r="O84" s="101"/>
      <c r="P84" s="101"/>
      <c r="Q84" s="101"/>
      <c r="R84" s="101"/>
      <c r="S84" s="101"/>
      <c r="T84" s="101"/>
      <c r="U84" s="101"/>
      <c r="V84" s="101"/>
      <c r="W84" s="101"/>
      <c r="X84" s="101"/>
      <c r="Y84" s="101"/>
      <c r="Z84" s="101"/>
    </row>
    <row r="85" spans="2:26" ht="15.75" customHeight="1" x14ac:dyDescent="0.25">
      <c r="B85" s="101"/>
      <c r="C85" s="108"/>
      <c r="D85" s="109"/>
      <c r="E85" s="108"/>
      <c r="F85" s="101"/>
      <c r="G85" s="101"/>
      <c r="H85" s="101"/>
      <c r="I85" s="101"/>
      <c r="J85" s="101"/>
      <c r="K85" s="101"/>
      <c r="L85" s="101"/>
      <c r="M85" s="101"/>
      <c r="N85" s="101"/>
      <c r="O85" s="101"/>
      <c r="P85" s="101"/>
      <c r="Q85" s="101"/>
      <c r="R85" s="101"/>
      <c r="S85" s="101"/>
      <c r="T85" s="101"/>
      <c r="U85" s="101"/>
      <c r="V85" s="101"/>
      <c r="W85" s="101"/>
      <c r="X85" s="101"/>
      <c r="Y85" s="101"/>
      <c r="Z85" s="101"/>
    </row>
    <row r="86" spans="2:26" ht="15.75" customHeight="1" x14ac:dyDescent="0.25">
      <c r="B86" s="101"/>
      <c r="C86" s="108"/>
      <c r="D86" s="109"/>
      <c r="E86" s="108"/>
      <c r="F86" s="101"/>
      <c r="G86" s="101"/>
      <c r="H86" s="101"/>
      <c r="I86" s="101"/>
      <c r="J86" s="101"/>
      <c r="K86" s="101"/>
      <c r="L86" s="101"/>
      <c r="M86" s="101"/>
      <c r="N86" s="101"/>
      <c r="O86" s="101"/>
      <c r="P86" s="101"/>
      <c r="Q86" s="101"/>
      <c r="R86" s="101"/>
      <c r="S86" s="101"/>
      <c r="T86" s="101"/>
      <c r="U86" s="101"/>
      <c r="V86" s="101"/>
      <c r="W86" s="101"/>
      <c r="X86" s="101"/>
      <c r="Y86" s="101"/>
      <c r="Z86" s="101"/>
    </row>
    <row r="87" spans="2:26" ht="15.75" customHeight="1" x14ac:dyDescent="0.25">
      <c r="B87" s="101"/>
      <c r="C87" s="108"/>
      <c r="D87" s="109"/>
      <c r="E87" s="108"/>
      <c r="F87" s="101"/>
      <c r="G87" s="101"/>
      <c r="H87" s="101"/>
      <c r="I87" s="101"/>
      <c r="J87" s="101"/>
      <c r="K87" s="101"/>
      <c r="L87" s="101"/>
      <c r="M87" s="101"/>
      <c r="N87" s="101"/>
      <c r="O87" s="101"/>
      <c r="P87" s="101"/>
      <c r="Q87" s="101"/>
      <c r="R87" s="101"/>
      <c r="S87" s="101"/>
      <c r="T87" s="101"/>
      <c r="U87" s="101"/>
      <c r="V87" s="101"/>
      <c r="W87" s="101"/>
      <c r="X87" s="101"/>
      <c r="Y87" s="101"/>
      <c r="Z87" s="101"/>
    </row>
    <row r="88" spans="2:26" ht="15.75" customHeight="1" x14ac:dyDescent="0.25">
      <c r="B88" s="101"/>
      <c r="C88" s="108"/>
      <c r="D88" s="109"/>
      <c r="E88" s="108"/>
      <c r="F88" s="101"/>
      <c r="G88" s="101"/>
      <c r="H88" s="101"/>
      <c r="I88" s="101"/>
      <c r="J88" s="101"/>
      <c r="K88" s="101"/>
      <c r="L88" s="101"/>
      <c r="M88" s="101"/>
      <c r="N88" s="101"/>
      <c r="O88" s="101"/>
      <c r="P88" s="101"/>
      <c r="Q88" s="101"/>
      <c r="R88" s="101"/>
      <c r="S88" s="101"/>
      <c r="T88" s="101"/>
      <c r="U88" s="101"/>
      <c r="V88" s="101"/>
      <c r="W88" s="101"/>
      <c r="X88" s="101"/>
      <c r="Y88" s="101"/>
      <c r="Z88" s="101"/>
    </row>
    <row r="89" spans="2:26" ht="15.75" customHeight="1" x14ac:dyDescent="0.25">
      <c r="B89" s="101"/>
      <c r="C89" s="108"/>
      <c r="D89" s="109"/>
      <c r="E89" s="108"/>
      <c r="F89" s="101"/>
      <c r="G89" s="101"/>
      <c r="H89" s="101"/>
      <c r="I89" s="101"/>
      <c r="J89" s="101"/>
      <c r="K89" s="101"/>
      <c r="L89" s="101"/>
      <c r="M89" s="101"/>
      <c r="N89" s="101"/>
      <c r="O89" s="101"/>
      <c r="P89" s="101"/>
      <c r="Q89" s="101"/>
      <c r="R89" s="101"/>
      <c r="S89" s="101"/>
      <c r="T89" s="101"/>
      <c r="U89" s="101"/>
      <c r="V89" s="101"/>
      <c r="W89" s="101"/>
      <c r="X89" s="101"/>
      <c r="Y89" s="101"/>
      <c r="Z89" s="101"/>
    </row>
    <row r="90" spans="2:26" ht="15.75" customHeight="1" x14ac:dyDescent="0.25">
      <c r="B90" s="101"/>
      <c r="C90" s="108"/>
      <c r="D90" s="109"/>
      <c r="E90" s="108"/>
      <c r="F90" s="101"/>
      <c r="G90" s="101"/>
      <c r="H90" s="101"/>
      <c r="I90" s="101"/>
      <c r="J90" s="101"/>
      <c r="K90" s="101"/>
      <c r="L90" s="101"/>
      <c r="M90" s="101"/>
      <c r="N90" s="101"/>
      <c r="O90" s="101"/>
      <c r="P90" s="101"/>
      <c r="Q90" s="101"/>
      <c r="R90" s="101"/>
      <c r="S90" s="101"/>
      <c r="T90" s="101"/>
      <c r="U90" s="101"/>
      <c r="V90" s="101"/>
      <c r="W90" s="101"/>
      <c r="X90" s="101"/>
      <c r="Y90" s="101"/>
      <c r="Z90" s="101"/>
    </row>
    <row r="91" spans="2:26" ht="15.75" customHeight="1" x14ac:dyDescent="0.25">
      <c r="B91" s="101"/>
      <c r="C91" s="108"/>
      <c r="D91" s="109"/>
      <c r="E91" s="108"/>
      <c r="F91" s="101"/>
      <c r="G91" s="101"/>
      <c r="H91" s="101"/>
      <c r="I91" s="101"/>
      <c r="J91" s="101"/>
      <c r="K91" s="101"/>
      <c r="L91" s="101"/>
      <c r="M91" s="101"/>
      <c r="N91" s="101"/>
      <c r="O91" s="101"/>
      <c r="P91" s="101"/>
      <c r="Q91" s="101"/>
      <c r="R91" s="101"/>
      <c r="S91" s="101"/>
      <c r="T91" s="101"/>
      <c r="U91" s="101"/>
      <c r="V91" s="101"/>
      <c r="W91" s="101"/>
      <c r="X91" s="101"/>
      <c r="Y91" s="101"/>
      <c r="Z91" s="101"/>
    </row>
    <row r="92" spans="2:26" ht="15.75" customHeight="1" x14ac:dyDescent="0.25">
      <c r="B92" s="101"/>
      <c r="C92" s="108"/>
      <c r="D92" s="109"/>
      <c r="E92" s="108"/>
      <c r="F92" s="101"/>
      <c r="G92" s="101"/>
      <c r="H92" s="101"/>
      <c r="I92" s="101"/>
      <c r="J92" s="101"/>
      <c r="K92" s="101"/>
      <c r="L92" s="101"/>
      <c r="M92" s="101"/>
      <c r="N92" s="101"/>
      <c r="O92" s="101"/>
      <c r="P92" s="101"/>
      <c r="Q92" s="101"/>
      <c r="R92" s="101"/>
      <c r="S92" s="101"/>
      <c r="T92" s="101"/>
      <c r="U92" s="101"/>
      <c r="V92" s="101"/>
      <c r="W92" s="101"/>
      <c r="X92" s="101"/>
      <c r="Y92" s="101"/>
      <c r="Z92" s="101"/>
    </row>
    <row r="93" spans="2:26" ht="15.75" customHeight="1" x14ac:dyDescent="0.25">
      <c r="B93" s="101"/>
      <c r="C93" s="108"/>
      <c r="D93" s="109"/>
      <c r="E93" s="108"/>
      <c r="F93" s="101"/>
      <c r="G93" s="101"/>
      <c r="H93" s="101"/>
      <c r="I93" s="101"/>
      <c r="J93" s="101"/>
      <c r="K93" s="101"/>
      <c r="L93" s="101"/>
      <c r="M93" s="101"/>
      <c r="N93" s="101"/>
      <c r="O93" s="101"/>
      <c r="P93" s="101"/>
      <c r="Q93" s="101"/>
      <c r="R93" s="101"/>
      <c r="S93" s="101"/>
      <c r="T93" s="101"/>
      <c r="U93" s="101"/>
      <c r="V93" s="101"/>
      <c r="W93" s="101"/>
      <c r="X93" s="101"/>
      <c r="Y93" s="101"/>
      <c r="Z93" s="101"/>
    </row>
    <row r="94" spans="2:26" ht="15.75" customHeight="1" x14ac:dyDescent="0.25">
      <c r="B94" s="101"/>
      <c r="C94" s="108"/>
      <c r="D94" s="109"/>
      <c r="E94" s="108"/>
      <c r="F94" s="101"/>
      <c r="G94" s="101"/>
      <c r="H94" s="101"/>
      <c r="I94" s="101"/>
      <c r="J94" s="101"/>
      <c r="K94" s="101"/>
      <c r="L94" s="101"/>
      <c r="M94" s="101"/>
      <c r="N94" s="101"/>
      <c r="O94" s="101"/>
      <c r="P94" s="101"/>
      <c r="Q94" s="101"/>
      <c r="R94" s="101"/>
      <c r="S94" s="101"/>
      <c r="T94" s="101"/>
      <c r="U94" s="101"/>
      <c r="V94" s="101"/>
      <c r="W94" s="101"/>
      <c r="X94" s="101"/>
      <c r="Y94" s="101"/>
      <c r="Z94" s="101"/>
    </row>
    <row r="95" spans="2:26" ht="15.75" customHeight="1" x14ac:dyDescent="0.25">
      <c r="B95" s="101"/>
      <c r="C95" s="108"/>
      <c r="D95" s="109"/>
      <c r="E95" s="108"/>
      <c r="F95" s="101"/>
      <c r="G95" s="101"/>
      <c r="H95" s="101"/>
      <c r="I95" s="101"/>
      <c r="J95" s="101"/>
      <c r="K95" s="101"/>
      <c r="L95" s="101"/>
      <c r="M95" s="101"/>
      <c r="N95" s="101"/>
      <c r="O95" s="101"/>
      <c r="P95" s="101"/>
      <c r="Q95" s="101"/>
      <c r="R95" s="101"/>
      <c r="S95" s="101"/>
      <c r="T95" s="101"/>
      <c r="U95" s="101"/>
      <c r="V95" s="101"/>
      <c r="W95" s="101"/>
      <c r="X95" s="101"/>
      <c r="Y95" s="101"/>
      <c r="Z95" s="101"/>
    </row>
    <row r="96" spans="2:26" ht="15.75" customHeight="1" x14ac:dyDescent="0.25">
      <c r="B96" s="101"/>
      <c r="C96" s="108"/>
      <c r="D96" s="109"/>
      <c r="E96" s="108"/>
      <c r="F96" s="101"/>
      <c r="G96" s="101"/>
      <c r="H96" s="101"/>
      <c r="I96" s="101"/>
      <c r="J96" s="101"/>
      <c r="K96" s="101"/>
      <c r="L96" s="101"/>
      <c r="M96" s="101"/>
      <c r="N96" s="101"/>
      <c r="O96" s="101"/>
      <c r="P96" s="101"/>
      <c r="Q96" s="101"/>
      <c r="R96" s="101"/>
      <c r="S96" s="101"/>
      <c r="T96" s="101"/>
      <c r="U96" s="101"/>
      <c r="V96" s="101"/>
      <c r="W96" s="101"/>
      <c r="X96" s="101"/>
      <c r="Y96" s="101"/>
      <c r="Z96" s="101"/>
    </row>
    <row r="97" spans="2:26" ht="15.75" customHeight="1" x14ac:dyDescent="0.25">
      <c r="B97" s="101"/>
      <c r="C97" s="108"/>
      <c r="D97" s="109"/>
      <c r="E97" s="108"/>
      <c r="F97" s="101"/>
      <c r="G97" s="101"/>
      <c r="H97" s="101"/>
      <c r="I97" s="101"/>
      <c r="J97" s="101"/>
      <c r="K97" s="101"/>
      <c r="L97" s="101"/>
      <c r="M97" s="101"/>
      <c r="N97" s="101"/>
      <c r="O97" s="101"/>
      <c r="P97" s="101"/>
      <c r="Q97" s="101"/>
      <c r="R97" s="101"/>
      <c r="S97" s="101"/>
      <c r="T97" s="101"/>
      <c r="U97" s="101"/>
      <c r="V97" s="101"/>
      <c r="W97" s="101"/>
      <c r="X97" s="101"/>
      <c r="Y97" s="101"/>
      <c r="Z97" s="101"/>
    </row>
    <row r="98" spans="2:26" ht="15.75" customHeight="1" x14ac:dyDescent="0.25">
      <c r="B98" s="101"/>
      <c r="C98" s="108"/>
      <c r="D98" s="109"/>
      <c r="E98" s="108"/>
      <c r="F98" s="101"/>
      <c r="G98" s="101"/>
      <c r="H98" s="101"/>
      <c r="I98" s="101"/>
      <c r="J98" s="101"/>
      <c r="K98" s="101"/>
      <c r="L98" s="101"/>
      <c r="M98" s="101"/>
      <c r="N98" s="101"/>
      <c r="O98" s="101"/>
      <c r="P98" s="101"/>
      <c r="Q98" s="101"/>
      <c r="R98" s="101"/>
      <c r="S98" s="101"/>
      <c r="T98" s="101"/>
      <c r="U98" s="101"/>
      <c r="V98" s="101"/>
      <c r="W98" s="101"/>
      <c r="X98" s="101"/>
      <c r="Y98" s="101"/>
      <c r="Z98" s="101"/>
    </row>
    <row r="99" spans="2:26" ht="15.75" customHeight="1" x14ac:dyDescent="0.25">
      <c r="B99" s="101"/>
      <c r="C99" s="108"/>
      <c r="D99" s="109"/>
      <c r="E99" s="108"/>
      <c r="F99" s="101"/>
      <c r="G99" s="101"/>
      <c r="H99" s="101"/>
      <c r="I99" s="101"/>
      <c r="J99" s="101"/>
      <c r="K99" s="101"/>
      <c r="L99" s="101"/>
      <c r="M99" s="101"/>
      <c r="N99" s="101"/>
      <c r="O99" s="101"/>
      <c r="P99" s="101"/>
      <c r="Q99" s="101"/>
      <c r="R99" s="101"/>
      <c r="S99" s="101"/>
      <c r="T99" s="101"/>
      <c r="U99" s="101"/>
      <c r="V99" s="101"/>
      <c r="W99" s="101"/>
      <c r="X99" s="101"/>
      <c r="Y99" s="101"/>
      <c r="Z99" s="101"/>
    </row>
    <row r="100" spans="2:26" ht="15.75" customHeight="1" x14ac:dyDescent="0.25">
      <c r="B100" s="101"/>
      <c r="C100" s="108"/>
      <c r="D100" s="109"/>
      <c r="E100" s="108"/>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spans="2:26" ht="15.75" customHeight="1" x14ac:dyDescent="0.25">
      <c r="B101" s="101"/>
      <c r="C101" s="108"/>
      <c r="D101" s="109"/>
      <c r="E101" s="108"/>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spans="2:26" ht="15.75" customHeight="1" x14ac:dyDescent="0.25">
      <c r="B102" s="101"/>
      <c r="C102" s="108"/>
      <c r="D102" s="109"/>
      <c r="E102" s="108"/>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spans="2:26" ht="15.75" customHeight="1" x14ac:dyDescent="0.25">
      <c r="B103" s="101"/>
      <c r="C103" s="108"/>
      <c r="D103" s="109"/>
      <c r="E103" s="108"/>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spans="2:26" ht="15.75" customHeight="1" x14ac:dyDescent="0.25">
      <c r="B104" s="101"/>
      <c r="C104" s="108"/>
      <c r="D104" s="109"/>
      <c r="E104" s="108"/>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spans="2:26" ht="15.75" customHeight="1" x14ac:dyDescent="0.25">
      <c r="B105" s="101"/>
      <c r="C105" s="108"/>
      <c r="D105" s="109"/>
      <c r="E105" s="108"/>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spans="2:26" ht="15.75" customHeight="1" x14ac:dyDescent="0.25">
      <c r="B106" s="101"/>
      <c r="C106" s="108"/>
      <c r="D106" s="109"/>
      <c r="E106" s="108"/>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spans="2:26" ht="15.75" customHeight="1" x14ac:dyDescent="0.25">
      <c r="B107" s="101"/>
      <c r="C107" s="108"/>
      <c r="D107" s="109"/>
      <c r="E107" s="108"/>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spans="2:26" ht="15.75" customHeight="1" x14ac:dyDescent="0.25">
      <c r="B108" s="101"/>
      <c r="C108" s="108"/>
      <c r="D108" s="109"/>
      <c r="E108" s="108"/>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spans="2:26" ht="15.75" customHeight="1" x14ac:dyDescent="0.25">
      <c r="B109" s="101"/>
      <c r="C109" s="108"/>
      <c r="D109" s="109"/>
      <c r="E109" s="108"/>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spans="2:26" ht="15.75" customHeight="1" x14ac:dyDescent="0.25">
      <c r="B110" s="101"/>
      <c r="C110" s="108"/>
      <c r="D110" s="109"/>
      <c r="E110" s="108"/>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spans="2:26" ht="15.75" customHeight="1" x14ac:dyDescent="0.25">
      <c r="B111" s="101"/>
      <c r="C111" s="108"/>
      <c r="D111" s="109"/>
      <c r="E111" s="108"/>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spans="2:26" ht="15.75" customHeight="1" x14ac:dyDescent="0.25">
      <c r="B112" s="101"/>
      <c r="C112" s="108"/>
      <c r="D112" s="109"/>
      <c r="E112" s="108"/>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spans="2:26" ht="15.75" customHeight="1" x14ac:dyDescent="0.25">
      <c r="B113" s="101"/>
      <c r="C113" s="108"/>
      <c r="D113" s="109"/>
      <c r="E113" s="108"/>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spans="2:26" ht="15.75" customHeight="1" x14ac:dyDescent="0.25">
      <c r="B114" s="101"/>
      <c r="C114" s="108"/>
      <c r="D114" s="109"/>
      <c r="E114" s="108"/>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spans="2:26" ht="15.75" customHeight="1" x14ac:dyDescent="0.25">
      <c r="B115" s="101"/>
      <c r="C115" s="108"/>
      <c r="D115" s="109"/>
      <c r="E115" s="108"/>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spans="2:26" ht="15.75" customHeight="1" x14ac:dyDescent="0.25">
      <c r="B116" s="101"/>
      <c r="C116" s="108"/>
      <c r="D116" s="109"/>
      <c r="E116" s="108"/>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spans="2:26" ht="15.75" customHeight="1" x14ac:dyDescent="0.25">
      <c r="B117" s="101"/>
      <c r="C117" s="108"/>
      <c r="D117" s="109"/>
      <c r="E117" s="108"/>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spans="2:26" ht="15.75" customHeight="1" x14ac:dyDescent="0.25">
      <c r="B118" s="101"/>
      <c r="C118" s="108"/>
      <c r="D118" s="109"/>
      <c r="E118" s="108"/>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spans="2:26" ht="15.75" customHeight="1" x14ac:dyDescent="0.25">
      <c r="B119" s="101"/>
      <c r="C119" s="108"/>
      <c r="D119" s="109"/>
      <c r="E119" s="108"/>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spans="2:26" ht="15.75" customHeight="1" x14ac:dyDescent="0.25">
      <c r="B120" s="101"/>
      <c r="C120" s="108"/>
      <c r="D120" s="109"/>
      <c r="E120" s="108"/>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spans="2:26" ht="15.75" customHeight="1" x14ac:dyDescent="0.25">
      <c r="B121" s="101"/>
      <c r="C121" s="108"/>
      <c r="D121" s="109"/>
      <c r="E121" s="108"/>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spans="2:26" ht="15.75" customHeight="1" x14ac:dyDescent="0.25">
      <c r="B122" s="101"/>
      <c r="C122" s="108"/>
      <c r="D122" s="109"/>
      <c r="E122" s="108"/>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spans="2:26" ht="15.75" customHeight="1" x14ac:dyDescent="0.25">
      <c r="B123" s="101"/>
      <c r="C123" s="108"/>
      <c r="D123" s="109"/>
      <c r="E123" s="108"/>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spans="2:26" ht="15.75" customHeight="1" x14ac:dyDescent="0.25">
      <c r="B124" s="101"/>
      <c r="C124" s="108"/>
      <c r="D124" s="109"/>
      <c r="E124" s="108"/>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spans="2:26" ht="15.75" customHeight="1" x14ac:dyDescent="0.25">
      <c r="B125" s="101"/>
      <c r="C125" s="108"/>
      <c r="D125" s="109"/>
      <c r="E125" s="108"/>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spans="2:26" ht="15.75" customHeight="1" x14ac:dyDescent="0.25">
      <c r="B126" s="101"/>
      <c r="C126" s="108"/>
      <c r="D126" s="109"/>
      <c r="E126" s="108"/>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spans="2:26" ht="15.75" customHeight="1" x14ac:dyDescent="0.25">
      <c r="B127" s="101"/>
      <c r="C127" s="108"/>
      <c r="D127" s="109"/>
      <c r="E127" s="108"/>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spans="2:26" ht="15.75" customHeight="1" x14ac:dyDescent="0.25">
      <c r="B128" s="101"/>
      <c r="C128" s="108"/>
      <c r="D128" s="109"/>
      <c r="E128" s="108"/>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spans="2:26" ht="15.75" customHeight="1" x14ac:dyDescent="0.25">
      <c r="B129" s="101"/>
      <c r="C129" s="108"/>
      <c r="D129" s="109"/>
      <c r="E129" s="108"/>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spans="2:26" ht="15.75" customHeight="1" x14ac:dyDescent="0.25">
      <c r="B130" s="101"/>
      <c r="C130" s="108"/>
      <c r="D130" s="109"/>
      <c r="E130" s="108"/>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spans="2:26" ht="15.75" customHeight="1" x14ac:dyDescent="0.25">
      <c r="B131" s="101"/>
      <c r="C131" s="108"/>
      <c r="D131" s="109"/>
      <c r="E131" s="108"/>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spans="2:26" ht="15.75" customHeight="1" x14ac:dyDescent="0.25">
      <c r="B132" s="101"/>
      <c r="C132" s="108"/>
      <c r="D132" s="109"/>
      <c r="E132" s="108"/>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spans="2:26" ht="15.75" customHeight="1" x14ac:dyDescent="0.25">
      <c r="B133" s="101"/>
      <c r="C133" s="108"/>
      <c r="D133" s="109"/>
      <c r="E133" s="108"/>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spans="2:26" ht="15.75" customHeight="1" x14ac:dyDescent="0.25">
      <c r="B134" s="101"/>
      <c r="C134" s="108"/>
      <c r="D134" s="109"/>
      <c r="E134" s="108"/>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spans="2:26" ht="15.75" customHeight="1" x14ac:dyDescent="0.25">
      <c r="B135" s="101"/>
      <c r="C135" s="108"/>
      <c r="D135" s="109"/>
      <c r="E135" s="108"/>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spans="2:26" ht="15.75" customHeight="1" x14ac:dyDescent="0.25">
      <c r="B136" s="101"/>
      <c r="C136" s="108"/>
      <c r="D136" s="109"/>
      <c r="E136" s="108"/>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spans="2:26" ht="15.75" customHeight="1" x14ac:dyDescent="0.25">
      <c r="B137" s="101"/>
      <c r="C137" s="108"/>
      <c r="D137" s="109"/>
      <c r="E137" s="108"/>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spans="2:26" ht="15.75" customHeight="1" x14ac:dyDescent="0.25">
      <c r="B138" s="101"/>
      <c r="C138" s="108"/>
      <c r="D138" s="109"/>
      <c r="E138" s="108"/>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spans="2:26" ht="15.75" customHeight="1" x14ac:dyDescent="0.25">
      <c r="B139" s="101"/>
      <c r="C139" s="108"/>
      <c r="D139" s="109"/>
      <c r="E139" s="108"/>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spans="2:26" ht="15.75" customHeight="1" x14ac:dyDescent="0.25">
      <c r="B140" s="101"/>
      <c r="C140" s="108"/>
      <c r="D140" s="109"/>
      <c r="E140" s="108"/>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spans="2:26" ht="15.75" customHeight="1" x14ac:dyDescent="0.25">
      <c r="B141" s="101"/>
      <c r="C141" s="108"/>
      <c r="D141" s="109"/>
      <c r="E141" s="108"/>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spans="2:26" ht="15.75" customHeight="1" x14ac:dyDescent="0.25">
      <c r="B142" s="101"/>
      <c r="C142" s="108"/>
      <c r="D142" s="109"/>
      <c r="E142" s="108"/>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spans="2:26" ht="15.75" customHeight="1" x14ac:dyDescent="0.25">
      <c r="B143" s="101"/>
      <c r="C143" s="108"/>
      <c r="D143" s="109"/>
      <c r="E143" s="108"/>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spans="2:26" ht="15.75" customHeight="1" x14ac:dyDescent="0.25">
      <c r="B144" s="101"/>
      <c r="C144" s="108"/>
      <c r="D144" s="109"/>
      <c r="E144" s="108"/>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spans="2:26" ht="15.75" customHeight="1" x14ac:dyDescent="0.25">
      <c r="B145" s="101"/>
      <c r="C145" s="108"/>
      <c r="D145" s="109"/>
      <c r="E145" s="108"/>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spans="2:26" ht="15.75" customHeight="1" x14ac:dyDescent="0.25">
      <c r="B146" s="101"/>
      <c r="C146" s="108"/>
      <c r="D146" s="109"/>
      <c r="E146" s="108"/>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spans="2:26" ht="15.75" customHeight="1" x14ac:dyDescent="0.25">
      <c r="B147" s="101"/>
      <c r="C147" s="108"/>
      <c r="D147" s="109"/>
      <c r="E147" s="108"/>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spans="2:26" ht="15.75" customHeight="1" x14ac:dyDescent="0.25">
      <c r="B148" s="101"/>
      <c r="C148" s="108"/>
      <c r="D148" s="109"/>
      <c r="E148" s="108"/>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spans="2:26" ht="15.75" customHeight="1" x14ac:dyDescent="0.25">
      <c r="B149" s="101"/>
      <c r="C149" s="108"/>
      <c r="D149" s="109"/>
      <c r="E149" s="108"/>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spans="2:26" ht="15.75" customHeight="1" x14ac:dyDescent="0.25">
      <c r="B150" s="101"/>
      <c r="C150" s="108"/>
      <c r="D150" s="109"/>
      <c r="E150" s="108"/>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spans="2:26" ht="15.75" customHeight="1" x14ac:dyDescent="0.25">
      <c r="B151" s="101"/>
      <c r="C151" s="108"/>
      <c r="D151" s="109"/>
      <c r="E151" s="108"/>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spans="2:26" ht="15.75" customHeight="1" x14ac:dyDescent="0.25">
      <c r="B152" s="101"/>
      <c r="C152" s="108"/>
      <c r="D152" s="109"/>
      <c r="E152" s="108"/>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spans="2:26" ht="15.75" customHeight="1" x14ac:dyDescent="0.25">
      <c r="B153" s="101"/>
      <c r="C153" s="108"/>
      <c r="D153" s="109"/>
      <c r="E153" s="108"/>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spans="2:26" ht="15.75" customHeight="1" x14ac:dyDescent="0.25">
      <c r="B154" s="101"/>
      <c r="C154" s="108"/>
      <c r="D154" s="109"/>
      <c r="E154" s="108"/>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spans="2:26" ht="15.75" customHeight="1" x14ac:dyDescent="0.25">
      <c r="B155" s="101"/>
      <c r="C155" s="108"/>
      <c r="D155" s="109"/>
      <c r="E155" s="108"/>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spans="2:26" ht="15.75" customHeight="1" x14ac:dyDescent="0.25">
      <c r="B156" s="101"/>
      <c r="C156" s="108"/>
      <c r="D156" s="109"/>
      <c r="E156" s="108"/>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spans="2:26" ht="15.75" customHeight="1" x14ac:dyDescent="0.25">
      <c r="B157" s="101"/>
      <c r="C157" s="108"/>
      <c r="D157" s="109"/>
      <c r="E157" s="108"/>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spans="2:26" ht="15.75" customHeight="1" x14ac:dyDescent="0.25">
      <c r="B158" s="101"/>
      <c r="C158" s="108"/>
      <c r="D158" s="109"/>
      <c r="E158" s="108"/>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spans="2:26" ht="15.75" customHeight="1" x14ac:dyDescent="0.25">
      <c r="B159" s="101"/>
      <c r="C159" s="108"/>
      <c r="D159" s="109"/>
      <c r="E159" s="108"/>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spans="2:26" ht="15.75" customHeight="1" x14ac:dyDescent="0.25">
      <c r="B160" s="101"/>
      <c r="C160" s="108"/>
      <c r="D160" s="109"/>
      <c r="E160" s="108"/>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spans="2:26" ht="15.75" customHeight="1" x14ac:dyDescent="0.25">
      <c r="B161" s="101"/>
      <c r="C161" s="108"/>
      <c r="D161" s="109"/>
      <c r="E161" s="108"/>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spans="2:26" ht="15.75" customHeight="1" x14ac:dyDescent="0.25">
      <c r="B162" s="101"/>
      <c r="C162" s="108"/>
      <c r="D162" s="109"/>
      <c r="E162" s="108"/>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spans="2:26" ht="15.75" customHeight="1" x14ac:dyDescent="0.25">
      <c r="B163" s="101"/>
      <c r="C163" s="108"/>
      <c r="D163" s="109"/>
      <c r="E163" s="108"/>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spans="2:26" ht="15.75" customHeight="1" x14ac:dyDescent="0.25">
      <c r="B164" s="101"/>
      <c r="C164" s="108"/>
      <c r="D164" s="109"/>
      <c r="E164" s="108"/>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spans="2:26" ht="15.75" customHeight="1" x14ac:dyDescent="0.25">
      <c r="B165" s="101"/>
      <c r="C165" s="108"/>
      <c r="D165" s="109"/>
      <c r="E165" s="108"/>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spans="2:26" ht="15.75" customHeight="1" x14ac:dyDescent="0.25">
      <c r="B166" s="101"/>
      <c r="C166" s="108"/>
      <c r="D166" s="109"/>
      <c r="E166" s="108"/>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spans="2:26" ht="15.75" customHeight="1" x14ac:dyDescent="0.25">
      <c r="B167" s="101"/>
      <c r="C167" s="108"/>
      <c r="D167" s="109"/>
      <c r="E167" s="108"/>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spans="2:26" ht="15.75" customHeight="1" x14ac:dyDescent="0.25">
      <c r="B168" s="101"/>
      <c r="C168" s="108"/>
      <c r="D168" s="109"/>
      <c r="E168" s="108"/>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spans="2:26" ht="15.75" customHeight="1" x14ac:dyDescent="0.25">
      <c r="B169" s="101"/>
      <c r="C169" s="108"/>
      <c r="D169" s="109"/>
      <c r="E169" s="108"/>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spans="2:26" ht="15.75" customHeight="1" x14ac:dyDescent="0.25">
      <c r="B170" s="101"/>
      <c r="C170" s="108"/>
      <c r="D170" s="109"/>
      <c r="E170" s="108"/>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spans="2:26" ht="15.75" customHeight="1" x14ac:dyDescent="0.25">
      <c r="B171" s="101"/>
      <c r="C171" s="108"/>
      <c r="D171" s="109"/>
      <c r="E171" s="108"/>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spans="2:26" ht="15.75" customHeight="1" x14ac:dyDescent="0.25">
      <c r="B172" s="101"/>
      <c r="C172" s="108"/>
      <c r="D172" s="109"/>
      <c r="E172" s="108"/>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spans="2:26" ht="15.75" customHeight="1" x14ac:dyDescent="0.25">
      <c r="B173" s="101"/>
      <c r="C173" s="108"/>
      <c r="D173" s="109"/>
      <c r="E173" s="108"/>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spans="2:26" ht="15.75" customHeight="1" x14ac:dyDescent="0.25">
      <c r="B174" s="101"/>
      <c r="C174" s="108"/>
      <c r="D174" s="109"/>
      <c r="E174" s="108"/>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spans="2:26" ht="15.75" customHeight="1" x14ac:dyDescent="0.25">
      <c r="B175" s="101"/>
      <c r="C175" s="108"/>
      <c r="D175" s="109"/>
      <c r="E175" s="108"/>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spans="2:26" ht="15.75" customHeight="1" x14ac:dyDescent="0.25">
      <c r="B176" s="101"/>
      <c r="C176" s="108"/>
      <c r="D176" s="109"/>
      <c r="E176" s="108"/>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spans="2:26" ht="15.75" customHeight="1" x14ac:dyDescent="0.25">
      <c r="B177" s="101"/>
      <c r="C177" s="108"/>
      <c r="D177" s="109"/>
      <c r="E177" s="108"/>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spans="2:26" ht="15.75" customHeight="1" x14ac:dyDescent="0.25">
      <c r="B178" s="101"/>
      <c r="C178" s="108"/>
      <c r="D178" s="109"/>
      <c r="E178" s="108"/>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spans="2:26" ht="15.75" customHeight="1" x14ac:dyDescent="0.25">
      <c r="B179" s="101"/>
      <c r="C179" s="108"/>
      <c r="D179" s="109"/>
      <c r="E179" s="108"/>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spans="2:26" ht="15.75" customHeight="1" x14ac:dyDescent="0.25">
      <c r="B180" s="101"/>
      <c r="C180" s="108"/>
      <c r="D180" s="109"/>
      <c r="E180" s="108"/>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spans="2:26" ht="15.75" customHeight="1" x14ac:dyDescent="0.25">
      <c r="B181" s="101"/>
      <c r="C181" s="108"/>
      <c r="D181" s="109"/>
      <c r="E181" s="108"/>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spans="2:26" ht="15.75" customHeight="1" x14ac:dyDescent="0.25">
      <c r="B182" s="101"/>
      <c r="C182" s="108"/>
      <c r="D182" s="109"/>
      <c r="E182" s="108"/>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spans="2:26" ht="15.75" customHeight="1" x14ac:dyDescent="0.25">
      <c r="B183" s="101"/>
      <c r="C183" s="108"/>
      <c r="D183" s="109"/>
      <c r="E183" s="108"/>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spans="2:26" ht="15.75" customHeight="1" x14ac:dyDescent="0.25">
      <c r="B184" s="101"/>
      <c r="C184" s="108"/>
      <c r="D184" s="109"/>
      <c r="E184" s="108"/>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spans="2:26" ht="15.75" customHeight="1" x14ac:dyDescent="0.25">
      <c r="B185" s="101"/>
      <c r="C185" s="108"/>
      <c r="D185" s="109"/>
      <c r="E185" s="108"/>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spans="2:26" ht="15.75" customHeight="1" x14ac:dyDescent="0.25">
      <c r="B186" s="101"/>
      <c r="C186" s="108"/>
      <c r="D186" s="109"/>
      <c r="E186" s="108"/>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spans="2:26" ht="15.75" customHeight="1" x14ac:dyDescent="0.25">
      <c r="B187" s="101"/>
      <c r="C187" s="108"/>
      <c r="D187" s="109"/>
      <c r="E187" s="108"/>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spans="2:26" ht="15.75" customHeight="1" x14ac:dyDescent="0.25">
      <c r="B188" s="101"/>
      <c r="C188" s="108"/>
      <c r="D188" s="109"/>
      <c r="E188" s="108"/>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spans="2:26" ht="15.75" customHeight="1" x14ac:dyDescent="0.25">
      <c r="B189" s="101"/>
      <c r="C189" s="108"/>
      <c r="D189" s="109"/>
      <c r="E189" s="108"/>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spans="2:26" ht="15.75" customHeight="1" x14ac:dyDescent="0.25">
      <c r="B190" s="101"/>
      <c r="C190" s="108"/>
      <c r="D190" s="109"/>
      <c r="E190" s="108"/>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spans="2:26" ht="15.75" customHeight="1" x14ac:dyDescent="0.25">
      <c r="B191" s="101"/>
      <c r="C191" s="108"/>
      <c r="D191" s="109"/>
      <c r="E191" s="108"/>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spans="2:26" ht="15.75" customHeight="1" x14ac:dyDescent="0.25">
      <c r="B192" s="101"/>
      <c r="C192" s="108"/>
      <c r="D192" s="109"/>
      <c r="E192" s="108"/>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spans="2:26" ht="15.75" customHeight="1" x14ac:dyDescent="0.25">
      <c r="B193" s="101"/>
      <c r="C193" s="108"/>
      <c r="D193" s="109"/>
      <c r="E193" s="108"/>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spans="2:26" ht="15.75" customHeight="1" x14ac:dyDescent="0.25">
      <c r="B194" s="101"/>
      <c r="C194" s="108"/>
      <c r="D194" s="109"/>
      <c r="E194" s="108"/>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spans="2:26" ht="15.75" customHeight="1" x14ac:dyDescent="0.25">
      <c r="B195" s="101"/>
      <c r="C195" s="108"/>
      <c r="D195" s="109"/>
      <c r="E195" s="108"/>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spans="2:26" ht="15.75" customHeight="1" x14ac:dyDescent="0.25">
      <c r="B196" s="101"/>
      <c r="C196" s="108"/>
      <c r="D196" s="109"/>
      <c r="E196" s="108"/>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spans="2:26" ht="15.75" customHeight="1" x14ac:dyDescent="0.25">
      <c r="B197" s="101"/>
      <c r="C197" s="108"/>
      <c r="D197" s="109"/>
      <c r="E197" s="108"/>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spans="2:26" ht="15.75" customHeight="1" x14ac:dyDescent="0.25">
      <c r="B198" s="101"/>
      <c r="C198" s="108"/>
      <c r="D198" s="109"/>
      <c r="E198" s="108"/>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spans="2:26" ht="15.75" customHeight="1" x14ac:dyDescent="0.25">
      <c r="B199" s="101"/>
      <c r="C199" s="108"/>
      <c r="D199" s="109"/>
      <c r="E199" s="108"/>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spans="2:26" ht="15.75" customHeight="1" x14ac:dyDescent="0.25">
      <c r="B200" s="101"/>
      <c r="C200" s="108"/>
      <c r="D200" s="109"/>
      <c r="E200" s="108"/>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spans="2:26" ht="15.75" customHeight="1" x14ac:dyDescent="0.25">
      <c r="B201" s="101"/>
      <c r="C201" s="108"/>
      <c r="D201" s="109"/>
      <c r="E201" s="108"/>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spans="2:26" ht="15.75" customHeight="1" x14ac:dyDescent="0.25">
      <c r="B202" s="101"/>
      <c r="C202" s="108"/>
      <c r="D202" s="109"/>
      <c r="E202" s="108"/>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spans="2:26" ht="15.75" customHeight="1" x14ac:dyDescent="0.25">
      <c r="B203" s="101"/>
      <c r="C203" s="108"/>
      <c r="D203" s="109"/>
      <c r="E203" s="108"/>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spans="2:26" ht="15.75" customHeight="1" x14ac:dyDescent="0.25">
      <c r="B204" s="101"/>
      <c r="C204" s="108"/>
      <c r="D204" s="109"/>
      <c r="E204" s="108"/>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spans="2:26" ht="15.75" customHeight="1" x14ac:dyDescent="0.25">
      <c r="B205" s="101"/>
      <c r="C205" s="108"/>
      <c r="D205" s="109"/>
      <c r="E205" s="108"/>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spans="2:26" ht="15.75" customHeight="1" x14ac:dyDescent="0.25">
      <c r="B206" s="101"/>
      <c r="C206" s="108"/>
      <c r="D206" s="109"/>
      <c r="E206" s="108"/>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spans="2:26" ht="15.75" customHeight="1" x14ac:dyDescent="0.25">
      <c r="B207" s="101"/>
      <c r="C207" s="108"/>
      <c r="D207" s="109"/>
      <c r="E207" s="108"/>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spans="2:26" ht="15.75" customHeight="1" x14ac:dyDescent="0.25">
      <c r="B208" s="101"/>
      <c r="C208" s="108"/>
      <c r="D208" s="109"/>
      <c r="E208" s="108"/>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spans="2:26" ht="15.75" customHeight="1" x14ac:dyDescent="0.25">
      <c r="B209" s="101"/>
      <c r="C209" s="108"/>
      <c r="D209" s="109"/>
      <c r="E209" s="108"/>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spans="2:26" ht="15.75" customHeight="1" x14ac:dyDescent="0.25">
      <c r="B210" s="101"/>
      <c r="C210" s="108"/>
      <c r="D210" s="109"/>
      <c r="E210" s="108"/>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spans="2:26" ht="15.75" customHeight="1" x14ac:dyDescent="0.25">
      <c r="B211" s="101"/>
      <c r="C211" s="108"/>
      <c r="D211" s="109"/>
      <c r="E211" s="108"/>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spans="2:26" ht="15.75" customHeight="1" x14ac:dyDescent="0.25">
      <c r="B212" s="101"/>
      <c r="C212" s="108"/>
      <c r="D212" s="109"/>
      <c r="E212" s="108"/>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spans="2:26" ht="15.75" customHeight="1" x14ac:dyDescent="0.25">
      <c r="B213" s="101"/>
      <c r="C213" s="108"/>
      <c r="D213" s="109"/>
      <c r="E213" s="108"/>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spans="2:26" ht="15.75" customHeight="1" x14ac:dyDescent="0.25">
      <c r="B214" s="101"/>
      <c r="C214" s="108"/>
      <c r="D214" s="109"/>
      <c r="E214" s="108"/>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spans="2:26" ht="15.75" customHeight="1" x14ac:dyDescent="0.25">
      <c r="B215" s="101"/>
      <c r="C215" s="108"/>
      <c r="D215" s="109"/>
      <c r="E215" s="108"/>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spans="2:26" ht="15.75" customHeight="1" x14ac:dyDescent="0.25">
      <c r="B216" s="101"/>
      <c r="C216" s="108"/>
      <c r="D216" s="109"/>
      <c r="E216" s="108"/>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spans="2:26" ht="15.75" customHeight="1" x14ac:dyDescent="0.25">
      <c r="B217" s="101"/>
      <c r="C217" s="108"/>
      <c r="D217" s="109"/>
      <c r="E217" s="108"/>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spans="2:26" ht="15.75" customHeight="1" x14ac:dyDescent="0.25">
      <c r="B218" s="101"/>
      <c r="C218" s="108"/>
      <c r="D218" s="109"/>
      <c r="E218" s="108"/>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spans="2:26" ht="15.75" customHeight="1" x14ac:dyDescent="0.25">
      <c r="B219" s="101"/>
      <c r="C219" s="108"/>
      <c r="D219" s="109"/>
      <c r="E219" s="108"/>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spans="2:26" ht="15.75" customHeight="1" x14ac:dyDescent="0.25">
      <c r="B220" s="101"/>
      <c r="C220" s="108"/>
      <c r="D220" s="109"/>
      <c r="E220" s="108"/>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spans="2:26" ht="15.75" customHeight="1" x14ac:dyDescent="0.25">
      <c r="B221" s="101"/>
      <c r="C221" s="108"/>
      <c r="D221" s="109"/>
      <c r="E221" s="108"/>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spans="2:26" ht="15.75" customHeight="1" x14ac:dyDescent="0.25">
      <c r="B222" s="101"/>
      <c r="C222" s="108"/>
      <c r="D222" s="109"/>
      <c r="E222" s="108"/>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spans="2:26" ht="15.75" customHeight="1" x14ac:dyDescent="0.25">
      <c r="B223" s="101"/>
      <c r="C223" s="108"/>
      <c r="D223" s="109"/>
      <c r="E223" s="108"/>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spans="2:26" ht="15.75" customHeight="1" x14ac:dyDescent="0.25">
      <c r="B224" s="101"/>
      <c r="C224" s="108"/>
      <c r="D224" s="109"/>
      <c r="E224" s="108"/>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spans="2:26" ht="15.75" customHeight="1" x14ac:dyDescent="0.25">
      <c r="B225" s="101"/>
      <c r="C225" s="108"/>
      <c r="D225" s="109"/>
      <c r="E225" s="108"/>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spans="2:26" ht="15.75" customHeight="1" x14ac:dyDescent="0.25">
      <c r="B226" s="101"/>
      <c r="C226" s="108"/>
      <c r="D226" s="109"/>
      <c r="E226" s="108"/>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spans="2:26" ht="15.75" customHeight="1" x14ac:dyDescent="0.25">
      <c r="B227" s="101"/>
      <c r="C227" s="108"/>
      <c r="D227" s="109"/>
      <c r="E227" s="108"/>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spans="2:26" ht="15.75" customHeight="1" x14ac:dyDescent="0.25">
      <c r="B228" s="101"/>
      <c r="C228" s="108"/>
      <c r="D228" s="109"/>
      <c r="E228" s="108"/>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spans="2:26" ht="15.75" customHeight="1" x14ac:dyDescent="0.25">
      <c r="B229" s="101"/>
      <c r="C229" s="108"/>
      <c r="D229" s="109"/>
      <c r="E229" s="108"/>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spans="2:26" ht="15.75" customHeight="1" x14ac:dyDescent="0.25">
      <c r="B230" s="101"/>
      <c r="C230" s="108"/>
      <c r="D230" s="109"/>
      <c r="E230" s="108"/>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spans="2:26" ht="15.75" customHeight="1" x14ac:dyDescent="0.25">
      <c r="B231" s="101"/>
      <c r="C231" s="108"/>
      <c r="D231" s="109"/>
      <c r="E231" s="108"/>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spans="2:26" ht="15.75" customHeight="1" x14ac:dyDescent="0.25">
      <c r="B232" s="101"/>
      <c r="C232" s="108"/>
      <c r="D232" s="109"/>
      <c r="E232" s="108"/>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spans="2:26" ht="15.75" customHeight="1" x14ac:dyDescent="0.25">
      <c r="B233" s="101"/>
      <c r="C233" s="108"/>
      <c r="D233" s="109"/>
      <c r="E233" s="108"/>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spans="2:26" ht="15.75" customHeight="1" x14ac:dyDescent="0.25">
      <c r="B234" s="101"/>
      <c r="C234" s="108"/>
      <c r="D234" s="109"/>
      <c r="E234" s="108"/>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spans="2:26" ht="15.75" customHeight="1" x14ac:dyDescent="0.25">
      <c r="B235" s="101"/>
      <c r="C235" s="108"/>
      <c r="D235" s="109"/>
      <c r="E235" s="108"/>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spans="2:26" ht="15.75" customHeight="1" x14ac:dyDescent="0.25">
      <c r="B236" s="101"/>
      <c r="C236" s="108"/>
      <c r="D236" s="109"/>
      <c r="E236" s="108"/>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spans="2:26" ht="15.75" customHeight="1" x14ac:dyDescent="0.25">
      <c r="B237" s="101"/>
      <c r="C237" s="108"/>
      <c r="D237" s="109"/>
      <c r="E237" s="108"/>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spans="2:26" ht="15.75" customHeight="1" x14ac:dyDescent="0.25">
      <c r="B238" s="101"/>
      <c r="C238" s="108"/>
      <c r="D238" s="109"/>
      <c r="E238" s="108"/>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spans="2:26" ht="15.75" customHeight="1" x14ac:dyDescent="0.25">
      <c r="B239" s="101"/>
      <c r="C239" s="108"/>
      <c r="D239" s="109"/>
      <c r="E239" s="108"/>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spans="2:26" ht="15.75" customHeight="1" x14ac:dyDescent="0.25">
      <c r="B240" s="101"/>
      <c r="C240" s="108"/>
      <c r="D240" s="109"/>
      <c r="E240" s="108"/>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spans="2:26" ht="15.75" customHeight="1" x14ac:dyDescent="0.25">
      <c r="B241" s="101"/>
      <c r="C241" s="108"/>
      <c r="D241" s="109"/>
      <c r="E241" s="108"/>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spans="2:26" ht="15.75" customHeight="1" x14ac:dyDescent="0.25">
      <c r="B242" s="101"/>
      <c r="C242" s="108"/>
      <c r="D242" s="109"/>
      <c r="E242" s="108"/>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spans="2:26" ht="15.75" customHeight="1" x14ac:dyDescent="0.25">
      <c r="B243" s="101"/>
      <c r="C243" s="108"/>
      <c r="D243" s="109"/>
      <c r="E243" s="108"/>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spans="2:26" ht="15.75" customHeight="1" x14ac:dyDescent="0.25">
      <c r="B244" s="101"/>
      <c r="C244" s="108"/>
      <c r="D244" s="109"/>
      <c r="E244" s="108"/>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spans="2:26" ht="15.75" customHeight="1" x14ac:dyDescent="0.25">
      <c r="B245" s="101"/>
      <c r="C245" s="108"/>
      <c r="D245" s="109"/>
      <c r="E245" s="108"/>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spans="2:26" ht="15.75" customHeight="1" x14ac:dyDescent="0.25">
      <c r="B246" s="101"/>
      <c r="C246" s="108"/>
      <c r="D246" s="109"/>
      <c r="E246" s="108"/>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spans="2:26" ht="15.75" customHeight="1" x14ac:dyDescent="0.25">
      <c r="B247" s="101"/>
      <c r="C247" s="108"/>
      <c r="D247" s="109"/>
      <c r="E247" s="108"/>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spans="2:26" ht="15.75" customHeight="1" x14ac:dyDescent="0.25">
      <c r="B248" s="101"/>
      <c r="C248" s="108"/>
      <c r="D248" s="109"/>
      <c r="E248" s="108"/>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spans="2:26" ht="15.75" customHeight="1" x14ac:dyDescent="0.25">
      <c r="B249" s="101"/>
      <c r="C249" s="108"/>
      <c r="D249" s="109"/>
      <c r="E249" s="108"/>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spans="2:26" ht="15.75" customHeight="1" x14ac:dyDescent="0.25">
      <c r="B250" s="101"/>
      <c r="C250" s="108"/>
      <c r="D250" s="109"/>
      <c r="E250" s="108"/>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spans="2:26" ht="15.75" customHeight="1" x14ac:dyDescent="0.25">
      <c r="B251" s="101"/>
      <c r="C251" s="108"/>
      <c r="D251" s="109"/>
      <c r="E251" s="108"/>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spans="2:26" ht="15.75" customHeight="1" x14ac:dyDescent="0.25">
      <c r="B252" s="101"/>
      <c r="C252" s="108"/>
      <c r="D252" s="109"/>
      <c r="E252" s="108"/>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spans="2:26" ht="15.75" customHeight="1" x14ac:dyDescent="0.25">
      <c r="B253" s="101"/>
      <c r="C253" s="108"/>
      <c r="D253" s="109"/>
      <c r="E253" s="108"/>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spans="2:26" ht="15.75" customHeight="1" x14ac:dyDescent="0.25">
      <c r="B254" s="101"/>
      <c r="C254" s="108"/>
      <c r="D254" s="109"/>
      <c r="E254" s="108"/>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spans="2:26" ht="15.75" customHeight="1" x14ac:dyDescent="0.25">
      <c r="B255" s="101"/>
      <c r="C255" s="108"/>
      <c r="D255" s="109"/>
      <c r="E255" s="108"/>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spans="2:26" ht="15.75" customHeight="1" x14ac:dyDescent="0.25">
      <c r="B256" s="101"/>
      <c r="C256" s="108"/>
      <c r="D256" s="109"/>
      <c r="E256" s="108"/>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spans="2:26" ht="15.75" customHeight="1" x14ac:dyDescent="0.25">
      <c r="B257" s="101"/>
      <c r="C257" s="108"/>
      <c r="D257" s="109"/>
      <c r="E257" s="108"/>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spans="2:26" ht="15.75" customHeight="1" x14ac:dyDescent="0.25">
      <c r="B258" s="101"/>
      <c r="C258" s="108"/>
      <c r="D258" s="109"/>
      <c r="E258" s="108"/>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spans="2:26" ht="15.75" customHeight="1" x14ac:dyDescent="0.25">
      <c r="B259" s="101"/>
      <c r="C259" s="108"/>
      <c r="D259" s="109"/>
      <c r="E259" s="108"/>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spans="2:26" ht="15.75" customHeight="1" x14ac:dyDescent="0.25">
      <c r="B260" s="101"/>
      <c r="C260" s="108"/>
      <c r="D260" s="109"/>
      <c r="E260" s="108"/>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spans="2:26" ht="15.75" customHeight="1" x14ac:dyDescent="0.25">
      <c r="B261" s="101"/>
      <c r="C261" s="108"/>
      <c r="D261" s="109"/>
      <c r="E261" s="108"/>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spans="2:26" ht="15.75" customHeight="1" x14ac:dyDescent="0.25">
      <c r="B262" s="101"/>
      <c r="C262" s="108"/>
      <c r="D262" s="109"/>
      <c r="E262" s="108"/>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spans="2:26" ht="15.75" customHeight="1" x14ac:dyDescent="0.25">
      <c r="B263" s="101"/>
      <c r="C263" s="108"/>
      <c r="D263" s="109"/>
      <c r="E263" s="108"/>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spans="2:26" ht="15.75" customHeight="1" x14ac:dyDescent="0.25">
      <c r="B264" s="101"/>
      <c r="C264" s="108"/>
      <c r="D264" s="109"/>
      <c r="E264" s="108"/>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spans="2:26" ht="15.75" customHeight="1" x14ac:dyDescent="0.25">
      <c r="B265" s="101"/>
      <c r="C265" s="108"/>
      <c r="D265" s="109"/>
      <c r="E265" s="108"/>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spans="2:26" ht="15.75" customHeight="1" x14ac:dyDescent="0.25">
      <c r="B266" s="101"/>
      <c r="C266" s="108"/>
      <c r="D266" s="109"/>
      <c r="E266" s="108"/>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spans="2:26" ht="15.75" customHeight="1" x14ac:dyDescent="0.25">
      <c r="B267" s="101"/>
      <c r="C267" s="108"/>
      <c r="D267" s="109"/>
      <c r="E267" s="108"/>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spans="2:26" ht="15.75" customHeight="1" x14ac:dyDescent="0.25">
      <c r="B268" s="101"/>
      <c r="C268" s="108"/>
      <c r="D268" s="109"/>
      <c r="E268" s="108"/>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spans="2:26" ht="15.75" customHeight="1" x14ac:dyDescent="0.25">
      <c r="B269" s="101"/>
      <c r="C269" s="108"/>
      <c r="D269" s="109"/>
      <c r="E269" s="108"/>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spans="2:26" ht="15.75" customHeight="1" x14ac:dyDescent="0.25">
      <c r="B270" s="101"/>
      <c r="C270" s="108"/>
      <c r="D270" s="109"/>
      <c r="E270" s="108"/>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spans="2:26" ht="15.75" customHeight="1" x14ac:dyDescent="0.25">
      <c r="B271" s="101"/>
      <c r="C271" s="108"/>
      <c r="D271" s="109"/>
      <c r="E271" s="108"/>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spans="2:26" ht="15.75" customHeight="1" x14ac:dyDescent="0.25">
      <c r="B272" s="101"/>
      <c r="C272" s="108"/>
      <c r="D272" s="109"/>
      <c r="E272" s="108"/>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spans="2:26" ht="15.75" customHeight="1" x14ac:dyDescent="0.25">
      <c r="B273" s="101"/>
      <c r="C273" s="108"/>
      <c r="D273" s="109"/>
      <c r="E273" s="108"/>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spans="2:26" ht="15.75" customHeight="1" x14ac:dyDescent="0.25">
      <c r="B274" s="101"/>
      <c r="C274" s="108"/>
      <c r="D274" s="109"/>
      <c r="E274" s="108"/>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spans="2:26" ht="15.75" customHeight="1" x14ac:dyDescent="0.25">
      <c r="B275" s="101"/>
      <c r="C275" s="108"/>
      <c r="D275" s="109"/>
      <c r="E275" s="108"/>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spans="2:26" ht="15.75" customHeight="1" x14ac:dyDescent="0.25">
      <c r="B276" s="101"/>
      <c r="C276" s="108"/>
      <c r="D276" s="109"/>
      <c r="E276" s="108"/>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spans="2:26" ht="15.75" customHeight="1" x14ac:dyDescent="0.25">
      <c r="B277" s="101"/>
      <c r="C277" s="108"/>
      <c r="D277" s="109"/>
      <c r="E277" s="108"/>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spans="2:26" ht="15.75" customHeight="1" x14ac:dyDescent="0.25">
      <c r="B278" s="101"/>
      <c r="C278" s="108"/>
      <c r="D278" s="109"/>
      <c r="E278" s="108"/>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spans="2:26" ht="15.75" customHeight="1" x14ac:dyDescent="0.25">
      <c r="B279" s="101"/>
      <c r="C279" s="108"/>
      <c r="D279" s="109"/>
      <c r="E279" s="108"/>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spans="2:26" ht="15.75" customHeight="1" x14ac:dyDescent="0.25">
      <c r="B280" s="101"/>
      <c r="C280" s="108"/>
      <c r="D280" s="109"/>
      <c r="E280" s="108"/>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spans="2:26" ht="15.75" customHeight="1" x14ac:dyDescent="0.25">
      <c r="B281" s="101"/>
      <c r="C281" s="108"/>
      <c r="D281" s="109"/>
      <c r="E281" s="108"/>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spans="2:26" ht="15.75" customHeight="1" x14ac:dyDescent="0.25">
      <c r="B282" s="101"/>
      <c r="C282" s="108"/>
      <c r="D282" s="109"/>
      <c r="E282" s="108"/>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spans="2:26" ht="15.75" customHeight="1" x14ac:dyDescent="0.25">
      <c r="B283" s="101"/>
      <c r="C283" s="108"/>
      <c r="D283" s="109"/>
      <c r="E283" s="108"/>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spans="2:26" ht="15.75" customHeight="1" x14ac:dyDescent="0.25">
      <c r="B284" s="101"/>
      <c r="C284" s="108"/>
      <c r="D284" s="109"/>
      <c r="E284" s="108"/>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spans="2:26" ht="15.75" customHeight="1" x14ac:dyDescent="0.25">
      <c r="B285" s="101"/>
      <c r="C285" s="108"/>
      <c r="D285" s="109"/>
      <c r="E285" s="108"/>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spans="2:26" ht="15.75" customHeight="1" x14ac:dyDescent="0.25">
      <c r="B286" s="101"/>
      <c r="C286" s="108"/>
      <c r="D286" s="109"/>
      <c r="E286" s="108"/>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spans="2:26" ht="15.75" customHeight="1" x14ac:dyDescent="0.25">
      <c r="B287" s="101"/>
      <c r="C287" s="108"/>
      <c r="D287" s="109"/>
      <c r="E287" s="108"/>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spans="2:26" ht="15.75" customHeight="1" x14ac:dyDescent="0.25">
      <c r="B288" s="101"/>
      <c r="C288" s="108"/>
      <c r="D288" s="109"/>
      <c r="E288" s="108"/>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spans="2:26" ht="15.75" customHeight="1" x14ac:dyDescent="0.25">
      <c r="B289" s="101"/>
      <c r="C289" s="108"/>
      <c r="D289" s="109"/>
      <c r="E289" s="108"/>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spans="2:26" ht="15.75" customHeight="1" x14ac:dyDescent="0.25">
      <c r="B290" s="101"/>
      <c r="C290" s="108"/>
      <c r="D290" s="109"/>
      <c r="E290" s="108"/>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spans="2:26" ht="15.75" customHeight="1" x14ac:dyDescent="0.25">
      <c r="B291" s="101"/>
      <c r="C291" s="108"/>
      <c r="D291" s="109"/>
      <c r="E291" s="108"/>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spans="2:26" ht="15.75" customHeight="1" x14ac:dyDescent="0.25">
      <c r="B292" s="101"/>
      <c r="C292" s="108"/>
      <c r="D292" s="109"/>
      <c r="E292" s="108"/>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spans="2:26" ht="15.75" customHeight="1" x14ac:dyDescent="0.25">
      <c r="B293" s="101"/>
      <c r="C293" s="108"/>
      <c r="D293" s="109"/>
      <c r="E293" s="108"/>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spans="2:26" ht="15.75" customHeight="1" x14ac:dyDescent="0.25">
      <c r="B294" s="101"/>
      <c r="C294" s="108"/>
      <c r="D294" s="109"/>
      <c r="E294" s="108"/>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spans="2:26" ht="15.75" customHeight="1" x14ac:dyDescent="0.25">
      <c r="B295" s="101"/>
      <c r="C295" s="108"/>
      <c r="D295" s="109"/>
      <c r="E295" s="108"/>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spans="2:26" ht="15.75" customHeight="1" x14ac:dyDescent="0.25">
      <c r="B296" s="101"/>
      <c r="C296" s="108"/>
      <c r="D296" s="109"/>
      <c r="E296" s="108"/>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spans="2:26" ht="15.75" customHeight="1" x14ac:dyDescent="0.25">
      <c r="B297" s="101"/>
      <c r="C297" s="108"/>
      <c r="D297" s="109"/>
      <c r="E297" s="108"/>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spans="2:26" ht="15.75" customHeight="1" x14ac:dyDescent="0.25">
      <c r="B298" s="101"/>
      <c r="C298" s="108"/>
      <c r="D298" s="109"/>
      <c r="E298" s="108"/>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spans="2:26" ht="15.75" customHeight="1" x14ac:dyDescent="0.25">
      <c r="B299" s="101"/>
      <c r="C299" s="108"/>
      <c r="D299" s="109"/>
      <c r="E299" s="108"/>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spans="2:26" ht="15.75" customHeight="1" x14ac:dyDescent="0.25">
      <c r="B300" s="101"/>
      <c r="C300" s="108"/>
      <c r="D300" s="109"/>
      <c r="E300" s="108"/>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spans="2:26" ht="15.75" customHeight="1" x14ac:dyDescent="0.25">
      <c r="B301" s="101"/>
      <c r="C301" s="108"/>
      <c r="D301" s="109"/>
      <c r="E301" s="108"/>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spans="2:26" ht="15.75" customHeight="1" x14ac:dyDescent="0.25">
      <c r="B302" s="101"/>
      <c r="C302" s="108"/>
      <c r="D302" s="109"/>
      <c r="E302" s="108"/>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spans="2:26" ht="15.75" customHeight="1" x14ac:dyDescent="0.25">
      <c r="B303" s="101"/>
      <c r="C303" s="108"/>
      <c r="D303" s="109"/>
      <c r="E303" s="108"/>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spans="2:26" ht="15.75" customHeight="1" x14ac:dyDescent="0.25">
      <c r="B304" s="101"/>
      <c r="C304" s="108"/>
      <c r="D304" s="109"/>
      <c r="E304" s="108"/>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spans="2:26" ht="15.75" customHeight="1" x14ac:dyDescent="0.25">
      <c r="B305" s="101"/>
      <c r="C305" s="108"/>
      <c r="D305" s="109"/>
      <c r="E305" s="108"/>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spans="2:26" ht="15.75" customHeight="1" x14ac:dyDescent="0.25">
      <c r="B306" s="101"/>
      <c r="C306" s="108"/>
      <c r="D306" s="109"/>
      <c r="E306" s="108"/>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spans="2:26" ht="15.75" customHeight="1" x14ac:dyDescent="0.25">
      <c r="B307" s="101"/>
      <c r="C307" s="108"/>
      <c r="D307" s="109"/>
      <c r="E307" s="108"/>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2:26" ht="15.75" customHeight="1" x14ac:dyDescent="0.25">
      <c r="B308" s="101"/>
      <c r="C308" s="108"/>
      <c r="D308" s="109"/>
      <c r="E308" s="108"/>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spans="2:26" ht="15.75" customHeight="1" x14ac:dyDescent="0.25">
      <c r="B309" s="101"/>
      <c r="C309" s="108"/>
      <c r="D309" s="109"/>
      <c r="E309" s="108"/>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spans="2:26" ht="15.75" customHeight="1" x14ac:dyDescent="0.25">
      <c r="B310" s="101"/>
      <c r="C310" s="108"/>
      <c r="D310" s="109"/>
      <c r="E310" s="108"/>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spans="2:26" ht="15.75" customHeight="1" x14ac:dyDescent="0.25">
      <c r="B311" s="101"/>
      <c r="C311" s="108"/>
      <c r="D311" s="109"/>
      <c r="E311" s="108"/>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spans="2:26" ht="15.75" customHeight="1" x14ac:dyDescent="0.25">
      <c r="B312" s="101"/>
      <c r="C312" s="108"/>
      <c r="D312" s="109"/>
      <c r="E312" s="108"/>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spans="2:26" ht="15.75" customHeight="1" x14ac:dyDescent="0.25">
      <c r="B313" s="101"/>
      <c r="C313" s="108"/>
      <c r="D313" s="109"/>
      <c r="E313" s="108"/>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spans="2:26" ht="15.75" customHeight="1" x14ac:dyDescent="0.25">
      <c r="B314" s="101"/>
      <c r="C314" s="108"/>
      <c r="D314" s="109"/>
      <c r="E314" s="108"/>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spans="2:26" ht="15.75" customHeight="1" x14ac:dyDescent="0.25">
      <c r="B315" s="101"/>
      <c r="C315" s="108"/>
      <c r="D315" s="109"/>
      <c r="E315" s="108"/>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spans="2:26" ht="15.75" customHeight="1" x14ac:dyDescent="0.25">
      <c r="B316" s="101"/>
      <c r="C316" s="108"/>
      <c r="D316" s="109"/>
      <c r="E316" s="108"/>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spans="2:26" ht="15.75" customHeight="1" x14ac:dyDescent="0.25">
      <c r="B317" s="101"/>
      <c r="C317" s="108"/>
      <c r="D317" s="109"/>
      <c r="E317" s="108"/>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spans="2:26" ht="15.75" customHeight="1" x14ac:dyDescent="0.25">
      <c r="B318" s="101"/>
      <c r="C318" s="108"/>
      <c r="D318" s="109"/>
      <c r="E318" s="108"/>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spans="2:26" ht="15.75" customHeight="1" x14ac:dyDescent="0.25">
      <c r="B319" s="101"/>
      <c r="C319" s="108"/>
      <c r="D319" s="109"/>
      <c r="E319" s="108"/>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spans="2:26" ht="15.75" customHeight="1" x14ac:dyDescent="0.25">
      <c r="B320" s="101"/>
      <c r="C320" s="108"/>
      <c r="D320" s="109"/>
      <c r="E320" s="108"/>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spans="2:26" ht="15.75" customHeight="1" x14ac:dyDescent="0.25">
      <c r="B321" s="101"/>
      <c r="C321" s="108"/>
      <c r="D321" s="109"/>
      <c r="E321" s="108"/>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spans="2:26" ht="15.75" customHeight="1" x14ac:dyDescent="0.25">
      <c r="B322" s="101"/>
      <c r="C322" s="108"/>
      <c r="D322" s="109"/>
      <c r="E322" s="108"/>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spans="2:26" ht="15.75" customHeight="1" x14ac:dyDescent="0.25">
      <c r="B323" s="101"/>
      <c r="C323" s="108"/>
      <c r="D323" s="109"/>
      <c r="E323" s="108"/>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spans="2:26" ht="15.75" customHeight="1" x14ac:dyDescent="0.25">
      <c r="B324" s="101"/>
      <c r="C324" s="108"/>
      <c r="D324" s="109"/>
      <c r="E324" s="108"/>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spans="2:26" ht="15.75" customHeight="1" x14ac:dyDescent="0.25">
      <c r="B325" s="101"/>
      <c r="C325" s="108"/>
      <c r="D325" s="109"/>
      <c r="E325" s="108"/>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spans="2:26" ht="15.75" customHeight="1" x14ac:dyDescent="0.25">
      <c r="B326" s="101"/>
      <c r="C326" s="108"/>
      <c r="D326" s="109"/>
      <c r="E326" s="108"/>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spans="2:26" ht="15.75" customHeight="1" x14ac:dyDescent="0.25">
      <c r="B327" s="101"/>
      <c r="C327" s="108"/>
      <c r="D327" s="109"/>
      <c r="E327" s="108"/>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spans="2:26" ht="15.75" customHeight="1" x14ac:dyDescent="0.25">
      <c r="B328" s="101"/>
      <c r="C328" s="108"/>
      <c r="D328" s="109"/>
      <c r="E328" s="108"/>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spans="2:26" ht="15.75" customHeight="1" x14ac:dyDescent="0.25">
      <c r="B329" s="101"/>
      <c r="C329" s="108"/>
      <c r="D329" s="109"/>
      <c r="E329" s="108"/>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spans="2:26" ht="15.75" customHeight="1" x14ac:dyDescent="0.25">
      <c r="B330" s="101"/>
      <c r="C330" s="108"/>
      <c r="D330" s="109"/>
      <c r="E330" s="108"/>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spans="2:26" ht="15.75" customHeight="1" x14ac:dyDescent="0.25">
      <c r="B331" s="101"/>
      <c r="C331" s="108"/>
      <c r="D331" s="109"/>
      <c r="E331" s="108"/>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spans="2:26" ht="15.75" customHeight="1" x14ac:dyDescent="0.25">
      <c r="B332" s="101"/>
      <c r="C332" s="108"/>
      <c r="D332" s="109"/>
      <c r="E332" s="108"/>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spans="2:26" ht="15.75" customHeight="1" x14ac:dyDescent="0.25">
      <c r="B333" s="101"/>
      <c r="C333" s="108"/>
      <c r="D333" s="109"/>
      <c r="E333" s="108"/>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spans="2:26" ht="15.75" customHeight="1" x14ac:dyDescent="0.25">
      <c r="B334" s="101"/>
      <c r="C334" s="108"/>
      <c r="D334" s="109"/>
      <c r="E334" s="108"/>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spans="2:26" ht="15.75" customHeight="1" x14ac:dyDescent="0.25">
      <c r="B335" s="101"/>
      <c r="C335" s="108"/>
      <c r="D335" s="109"/>
      <c r="E335" s="108"/>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spans="2:26" ht="15.75" customHeight="1" x14ac:dyDescent="0.25">
      <c r="B336" s="101"/>
      <c r="C336" s="108"/>
      <c r="D336" s="109"/>
      <c r="E336" s="108"/>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spans="2:26" ht="15.75" customHeight="1" x14ac:dyDescent="0.25">
      <c r="B337" s="101"/>
      <c r="C337" s="108"/>
      <c r="D337" s="109"/>
      <c r="E337" s="108"/>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spans="2:26" ht="15.75" customHeight="1" x14ac:dyDescent="0.25">
      <c r="B338" s="101"/>
      <c r="C338" s="108"/>
      <c r="D338" s="109"/>
      <c r="E338" s="108"/>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spans="2:26" ht="15.75" customHeight="1" x14ac:dyDescent="0.25">
      <c r="B339" s="101"/>
      <c r="C339" s="108"/>
      <c r="D339" s="109"/>
      <c r="E339" s="108"/>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spans="2:26" ht="15.75" customHeight="1" x14ac:dyDescent="0.25">
      <c r="B340" s="101"/>
      <c r="C340" s="108"/>
      <c r="D340" s="109"/>
      <c r="E340" s="108"/>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spans="2:26" ht="15.75" customHeight="1" x14ac:dyDescent="0.25">
      <c r="B341" s="101"/>
      <c r="C341" s="108"/>
      <c r="D341" s="109"/>
      <c r="E341" s="108"/>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spans="2:26" ht="15.75" customHeight="1" x14ac:dyDescent="0.25">
      <c r="B342" s="101"/>
      <c r="C342" s="108"/>
      <c r="D342" s="109"/>
      <c r="E342" s="108"/>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spans="2:26" ht="15.75" customHeight="1" x14ac:dyDescent="0.25">
      <c r="B343" s="101"/>
      <c r="C343" s="108"/>
      <c r="D343" s="109"/>
      <c r="E343" s="108"/>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spans="2:26" ht="15.75" customHeight="1" x14ac:dyDescent="0.25">
      <c r="B344" s="101"/>
      <c r="C344" s="108"/>
      <c r="D344" s="109"/>
      <c r="E344" s="108"/>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spans="2:26" ht="15.75" customHeight="1" x14ac:dyDescent="0.25">
      <c r="B345" s="101"/>
      <c r="C345" s="108"/>
      <c r="D345" s="109"/>
      <c r="E345" s="108"/>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spans="2:26" ht="15.75" customHeight="1" x14ac:dyDescent="0.25">
      <c r="B346" s="101"/>
      <c r="C346" s="108"/>
      <c r="D346" s="109"/>
      <c r="E346" s="108"/>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spans="2:26" ht="15.75" customHeight="1" x14ac:dyDescent="0.25">
      <c r="B347" s="101"/>
      <c r="C347" s="108"/>
      <c r="D347" s="109"/>
      <c r="E347" s="108"/>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spans="2:26" ht="15.75" customHeight="1" x14ac:dyDescent="0.25">
      <c r="B348" s="101"/>
      <c r="C348" s="108"/>
      <c r="D348" s="109"/>
      <c r="E348" s="108"/>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spans="2:26" ht="15.75" customHeight="1" x14ac:dyDescent="0.25">
      <c r="B349" s="101"/>
      <c r="C349" s="108"/>
      <c r="D349" s="109"/>
      <c r="E349" s="108"/>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spans="2:26" ht="15.75" customHeight="1" x14ac:dyDescent="0.25">
      <c r="B350" s="101"/>
      <c r="C350" s="108"/>
      <c r="D350" s="109"/>
      <c r="E350" s="108"/>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spans="2:26" ht="15.75" customHeight="1" x14ac:dyDescent="0.25">
      <c r="B351" s="101"/>
      <c r="C351" s="108"/>
      <c r="D351" s="109"/>
      <c r="E351" s="108"/>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spans="2:26" ht="15.75" customHeight="1" x14ac:dyDescent="0.25">
      <c r="B352" s="101"/>
      <c r="C352" s="108"/>
      <c r="D352" s="109"/>
      <c r="E352" s="108"/>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spans="2:26" ht="15.75" customHeight="1" x14ac:dyDescent="0.25">
      <c r="B353" s="101"/>
      <c r="C353" s="108"/>
      <c r="D353" s="109"/>
      <c r="E353" s="108"/>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spans="2:26" ht="15.75" customHeight="1" x14ac:dyDescent="0.25">
      <c r="B354" s="101"/>
      <c r="C354" s="108"/>
      <c r="D354" s="109"/>
      <c r="E354" s="108"/>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spans="2:26" ht="15.75" customHeight="1" x14ac:dyDescent="0.25">
      <c r="B355" s="101"/>
      <c r="C355" s="108"/>
      <c r="D355" s="109"/>
      <c r="E355" s="108"/>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spans="2:26" ht="15.75" customHeight="1" x14ac:dyDescent="0.25">
      <c r="B356" s="101"/>
      <c r="C356" s="108"/>
      <c r="D356" s="109"/>
      <c r="E356" s="108"/>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spans="2:26" ht="15.75" customHeight="1" x14ac:dyDescent="0.25">
      <c r="B357" s="101"/>
      <c r="C357" s="108"/>
      <c r="D357" s="109"/>
      <c r="E357" s="108"/>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spans="2:26" ht="15.75" customHeight="1" x14ac:dyDescent="0.25">
      <c r="B358" s="101"/>
      <c r="C358" s="108"/>
      <c r="D358" s="109"/>
      <c r="E358" s="108"/>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spans="2:26" ht="15.75" customHeight="1" x14ac:dyDescent="0.25">
      <c r="B359" s="101"/>
      <c r="C359" s="108"/>
      <c r="D359" s="109"/>
      <c r="E359" s="108"/>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spans="2:26" ht="15.75" customHeight="1" x14ac:dyDescent="0.25">
      <c r="B360" s="101"/>
      <c r="C360" s="108"/>
      <c r="D360" s="109"/>
      <c r="E360" s="108"/>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spans="2:26" ht="15.75" customHeight="1" x14ac:dyDescent="0.25">
      <c r="B361" s="101"/>
      <c r="C361" s="108"/>
      <c r="D361" s="109"/>
      <c r="E361" s="108"/>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spans="2:26" ht="15.75" customHeight="1" x14ac:dyDescent="0.25">
      <c r="B362" s="101"/>
      <c r="C362" s="108"/>
      <c r="D362" s="109"/>
      <c r="E362" s="108"/>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spans="2:26" ht="15.75" customHeight="1" x14ac:dyDescent="0.25">
      <c r="B363" s="101"/>
      <c r="C363" s="108"/>
      <c r="D363" s="109"/>
      <c r="E363" s="108"/>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spans="2:26" ht="15.75" customHeight="1" x14ac:dyDescent="0.25">
      <c r="B364" s="101"/>
      <c r="C364" s="108"/>
      <c r="D364" s="109"/>
      <c r="E364" s="108"/>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spans="2:26" ht="15.75" customHeight="1" x14ac:dyDescent="0.25">
      <c r="B365" s="101"/>
      <c r="C365" s="108"/>
      <c r="D365" s="109"/>
      <c r="E365" s="108"/>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spans="2:26" ht="15.75" customHeight="1" x14ac:dyDescent="0.25">
      <c r="B366" s="101"/>
      <c r="C366" s="108"/>
      <c r="D366" s="109"/>
      <c r="E366" s="108"/>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spans="2:26" ht="15.75" customHeight="1" x14ac:dyDescent="0.25">
      <c r="B367" s="101"/>
      <c r="C367" s="108"/>
      <c r="D367" s="109"/>
      <c r="E367" s="108"/>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spans="2:26" ht="15.75" customHeight="1" x14ac:dyDescent="0.25">
      <c r="B368" s="101"/>
      <c r="C368" s="108"/>
      <c r="D368" s="109"/>
      <c r="E368" s="108"/>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spans="2:26" ht="15.75" customHeight="1" x14ac:dyDescent="0.25">
      <c r="B369" s="101"/>
      <c r="C369" s="108"/>
      <c r="D369" s="109"/>
      <c r="E369" s="108"/>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spans="2:26" ht="15.75" customHeight="1" x14ac:dyDescent="0.25">
      <c r="B370" s="101"/>
      <c r="C370" s="108"/>
      <c r="D370" s="109"/>
      <c r="E370" s="108"/>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spans="2:26" ht="15.75" customHeight="1" x14ac:dyDescent="0.25">
      <c r="B371" s="101"/>
      <c r="C371" s="108"/>
      <c r="D371" s="109"/>
      <c r="E371" s="108"/>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spans="2:26" ht="15.75" customHeight="1" x14ac:dyDescent="0.25">
      <c r="B372" s="101"/>
      <c r="C372" s="108"/>
      <c r="D372" s="109"/>
      <c r="E372" s="108"/>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spans="2:26" ht="15.75" customHeight="1" x14ac:dyDescent="0.25">
      <c r="B373" s="101"/>
      <c r="C373" s="108"/>
      <c r="D373" s="109"/>
      <c r="E373" s="108"/>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spans="2:26" ht="15.75" customHeight="1" x14ac:dyDescent="0.25">
      <c r="B374" s="101"/>
      <c r="C374" s="108"/>
      <c r="D374" s="109"/>
      <c r="E374" s="108"/>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spans="2:26" ht="15.75" customHeight="1" x14ac:dyDescent="0.25">
      <c r="B375" s="101"/>
      <c r="C375" s="108"/>
      <c r="D375" s="109"/>
      <c r="E375" s="108"/>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spans="2:26" ht="15.75" customHeight="1" x14ac:dyDescent="0.25">
      <c r="B376" s="101"/>
      <c r="C376" s="108"/>
      <c r="D376" s="109"/>
      <c r="E376" s="108"/>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spans="2:26" ht="15.75" customHeight="1" x14ac:dyDescent="0.25">
      <c r="B377" s="101"/>
      <c r="C377" s="108"/>
      <c r="D377" s="109"/>
      <c r="E377" s="108"/>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spans="2:26" ht="15.75" customHeight="1" x14ac:dyDescent="0.25">
      <c r="B378" s="101"/>
      <c r="C378" s="108"/>
      <c r="D378" s="109"/>
      <c r="E378" s="108"/>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spans="2:26" ht="15.75" customHeight="1" x14ac:dyDescent="0.25">
      <c r="B379" s="101"/>
      <c r="C379" s="108"/>
      <c r="D379" s="109"/>
      <c r="E379" s="108"/>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spans="2:26" ht="15.75" customHeight="1" x14ac:dyDescent="0.25">
      <c r="B380" s="101"/>
      <c r="C380" s="108"/>
      <c r="D380" s="109"/>
      <c r="E380" s="108"/>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spans="2:26" ht="15.75" customHeight="1" x14ac:dyDescent="0.25">
      <c r="B381" s="101"/>
      <c r="C381" s="108"/>
      <c r="D381" s="109"/>
      <c r="E381" s="108"/>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spans="2:26" ht="15.75" customHeight="1" x14ac:dyDescent="0.25">
      <c r="B382" s="101"/>
      <c r="C382" s="108"/>
      <c r="D382" s="109"/>
      <c r="E382" s="108"/>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spans="2:26" ht="15.75" customHeight="1" x14ac:dyDescent="0.25">
      <c r="B383" s="101"/>
      <c r="C383" s="108"/>
      <c r="D383" s="109"/>
      <c r="E383" s="108"/>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spans="2:26" ht="15.75" customHeight="1" x14ac:dyDescent="0.25">
      <c r="B384" s="101"/>
      <c r="C384" s="108"/>
      <c r="D384" s="109"/>
      <c r="E384" s="108"/>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spans="2:26" ht="15.75" customHeight="1" x14ac:dyDescent="0.25">
      <c r="B385" s="101"/>
      <c r="C385" s="108"/>
      <c r="D385" s="109"/>
      <c r="E385" s="108"/>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spans="2:26" ht="15.75" customHeight="1" x14ac:dyDescent="0.25">
      <c r="B386" s="101"/>
      <c r="C386" s="108"/>
      <c r="D386" s="109"/>
      <c r="E386" s="108"/>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spans="2:26" ht="15.75" customHeight="1" x14ac:dyDescent="0.25">
      <c r="B387" s="101"/>
      <c r="C387" s="108"/>
      <c r="D387" s="109"/>
      <c r="E387" s="108"/>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spans="2:26" ht="15.75" customHeight="1" x14ac:dyDescent="0.25">
      <c r="B388" s="101"/>
      <c r="C388" s="108"/>
      <c r="D388" s="109"/>
      <c r="E388" s="108"/>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spans="2:26" ht="15.75" customHeight="1" x14ac:dyDescent="0.25">
      <c r="B389" s="101"/>
      <c r="C389" s="108"/>
      <c r="D389" s="109"/>
      <c r="E389" s="108"/>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spans="2:26" ht="15.75" customHeight="1" x14ac:dyDescent="0.25">
      <c r="B390" s="101"/>
      <c r="C390" s="108"/>
      <c r="D390" s="109"/>
      <c r="E390" s="108"/>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spans="2:26" ht="15.75" customHeight="1" x14ac:dyDescent="0.25">
      <c r="B391" s="101"/>
      <c r="C391" s="108"/>
      <c r="D391" s="109"/>
      <c r="E391" s="108"/>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spans="2:26" ht="15.75" customHeight="1" x14ac:dyDescent="0.25">
      <c r="B392" s="101"/>
      <c r="C392" s="108"/>
      <c r="D392" s="109"/>
      <c r="E392" s="108"/>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spans="2:26" ht="15.75" customHeight="1" x14ac:dyDescent="0.25">
      <c r="B393" s="101"/>
      <c r="C393" s="108"/>
      <c r="D393" s="109"/>
      <c r="E393" s="108"/>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spans="2:26" ht="15.75" customHeight="1" x14ac:dyDescent="0.25">
      <c r="B394" s="101"/>
      <c r="C394" s="108"/>
      <c r="D394" s="109"/>
      <c r="E394" s="108"/>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spans="2:26" ht="15.75" customHeight="1" x14ac:dyDescent="0.25">
      <c r="B395" s="101"/>
      <c r="C395" s="108"/>
      <c r="D395" s="109"/>
      <c r="E395" s="108"/>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spans="2:26" ht="15.75" customHeight="1" x14ac:dyDescent="0.25">
      <c r="B396" s="101"/>
      <c r="C396" s="108"/>
      <c r="D396" s="109"/>
      <c r="E396" s="108"/>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spans="2:26" ht="15.75" customHeight="1" x14ac:dyDescent="0.25">
      <c r="B397" s="101"/>
      <c r="C397" s="108"/>
      <c r="D397" s="109"/>
      <c r="E397" s="108"/>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spans="2:26" ht="15.75" customHeight="1" x14ac:dyDescent="0.25">
      <c r="B398" s="101"/>
      <c r="C398" s="108"/>
      <c r="D398" s="109"/>
      <c r="E398" s="108"/>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spans="2:26" ht="15.75" customHeight="1" x14ac:dyDescent="0.25">
      <c r="B399" s="101"/>
      <c r="C399" s="108"/>
      <c r="D399" s="109"/>
      <c r="E399" s="108"/>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spans="2:26" ht="15.75" customHeight="1" x14ac:dyDescent="0.25">
      <c r="B400" s="101"/>
      <c r="C400" s="108"/>
      <c r="D400" s="109"/>
      <c r="E400" s="108"/>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spans="2:26" ht="15.75" customHeight="1" x14ac:dyDescent="0.25">
      <c r="B401" s="101"/>
      <c r="C401" s="108"/>
      <c r="D401" s="109"/>
      <c r="E401" s="108"/>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spans="2:26" ht="15.75" customHeight="1" x14ac:dyDescent="0.25">
      <c r="B402" s="101"/>
      <c r="C402" s="108"/>
      <c r="D402" s="109"/>
      <c r="E402" s="108"/>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spans="2:26" ht="15.75" customHeight="1" x14ac:dyDescent="0.25">
      <c r="B403" s="101"/>
      <c r="C403" s="108"/>
      <c r="D403" s="109"/>
      <c r="E403" s="108"/>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spans="2:26" ht="15.75" customHeight="1" x14ac:dyDescent="0.25">
      <c r="B404" s="101"/>
      <c r="C404" s="108"/>
      <c r="D404" s="109"/>
      <c r="E404" s="108"/>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spans="2:26" ht="15.75" customHeight="1" x14ac:dyDescent="0.25">
      <c r="B405" s="101"/>
      <c r="C405" s="108"/>
      <c r="D405" s="109"/>
      <c r="E405" s="108"/>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spans="2:26" ht="15.75" customHeight="1" x14ac:dyDescent="0.25">
      <c r="B406" s="101"/>
      <c r="C406" s="108"/>
      <c r="D406" s="109"/>
      <c r="E406" s="108"/>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spans="2:26" ht="15.75" customHeight="1" x14ac:dyDescent="0.25">
      <c r="B407" s="101"/>
      <c r="C407" s="108"/>
      <c r="D407" s="109"/>
      <c r="E407" s="108"/>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spans="2:26" ht="15.75" customHeight="1" x14ac:dyDescent="0.25">
      <c r="B408" s="101"/>
      <c r="C408" s="108"/>
      <c r="D408" s="109"/>
      <c r="E408" s="108"/>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spans="2:26" ht="15.75" customHeight="1" x14ac:dyDescent="0.25">
      <c r="B409" s="101"/>
      <c r="C409" s="108"/>
      <c r="D409" s="109"/>
      <c r="E409" s="108"/>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spans="2:26" ht="15.75" customHeight="1" x14ac:dyDescent="0.25">
      <c r="B410" s="101"/>
      <c r="C410" s="108"/>
      <c r="D410" s="109"/>
      <c r="E410" s="108"/>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spans="2:26" ht="15.75" customHeight="1" x14ac:dyDescent="0.25">
      <c r="B411" s="101"/>
      <c r="C411" s="108"/>
      <c r="D411" s="109"/>
      <c r="E411" s="108"/>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spans="2:26" ht="15.75" customHeight="1" x14ac:dyDescent="0.25">
      <c r="B412" s="101"/>
      <c r="C412" s="108"/>
      <c r="D412" s="109"/>
      <c r="E412" s="108"/>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spans="2:26" ht="15.75" customHeight="1" x14ac:dyDescent="0.25">
      <c r="B413" s="101"/>
      <c r="C413" s="108"/>
      <c r="D413" s="109"/>
      <c r="E413" s="108"/>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spans="2:26" ht="15.75" customHeight="1" x14ac:dyDescent="0.25">
      <c r="B414" s="101"/>
      <c r="C414" s="108"/>
      <c r="D414" s="109"/>
      <c r="E414" s="108"/>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spans="2:26" ht="15.75" customHeight="1" x14ac:dyDescent="0.25">
      <c r="B415" s="101"/>
      <c r="C415" s="108"/>
      <c r="D415" s="109"/>
      <c r="E415" s="108"/>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spans="2:26" ht="15.75" customHeight="1" x14ac:dyDescent="0.25">
      <c r="B416" s="101"/>
      <c r="C416" s="108"/>
      <c r="D416" s="109"/>
      <c r="E416" s="108"/>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spans="2:26" ht="15.75" customHeight="1" x14ac:dyDescent="0.25">
      <c r="B417" s="101"/>
      <c r="C417" s="108"/>
      <c r="D417" s="109"/>
      <c r="E417" s="108"/>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spans="2:26" ht="15.75" customHeight="1" x14ac:dyDescent="0.25">
      <c r="B418" s="101"/>
      <c r="C418" s="108"/>
      <c r="D418" s="109"/>
      <c r="E418" s="108"/>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spans="2:26" ht="15.75" customHeight="1" x14ac:dyDescent="0.25">
      <c r="B419" s="101"/>
      <c r="C419" s="108"/>
      <c r="D419" s="109"/>
      <c r="E419" s="108"/>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spans="2:26" ht="15.75" customHeight="1" x14ac:dyDescent="0.25">
      <c r="B420" s="101"/>
      <c r="C420" s="108"/>
      <c r="D420" s="109"/>
      <c r="E420" s="108"/>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spans="2:26" ht="15.75" customHeight="1" x14ac:dyDescent="0.25">
      <c r="B421" s="101"/>
      <c r="C421" s="108"/>
      <c r="D421" s="109"/>
      <c r="E421" s="108"/>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spans="2:26" ht="15.75" customHeight="1" x14ac:dyDescent="0.25">
      <c r="B422" s="101"/>
      <c r="C422" s="108"/>
      <c r="D422" s="109"/>
      <c r="E422" s="108"/>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spans="2:26" ht="15.75" customHeight="1" x14ac:dyDescent="0.25">
      <c r="B423" s="101"/>
      <c r="C423" s="108"/>
      <c r="D423" s="109"/>
      <c r="E423" s="108"/>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spans="2:26" ht="15.75" customHeight="1" x14ac:dyDescent="0.25">
      <c r="B424" s="101"/>
      <c r="C424" s="108"/>
      <c r="D424" s="109"/>
      <c r="E424" s="108"/>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spans="2:26" ht="15.75" customHeight="1" x14ac:dyDescent="0.25">
      <c r="B425" s="101"/>
      <c r="C425" s="108"/>
      <c r="D425" s="109"/>
      <c r="E425" s="108"/>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spans="2:26" ht="15.75" customHeight="1" x14ac:dyDescent="0.25">
      <c r="B426" s="101"/>
      <c r="C426" s="108"/>
      <c r="D426" s="109"/>
      <c r="E426" s="108"/>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spans="2:26" ht="15.75" customHeight="1" x14ac:dyDescent="0.25">
      <c r="B427" s="101"/>
      <c r="C427" s="108"/>
      <c r="D427" s="109"/>
      <c r="E427" s="108"/>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spans="2:26" ht="15.75" customHeight="1" x14ac:dyDescent="0.25">
      <c r="B428" s="101"/>
      <c r="C428" s="108"/>
      <c r="D428" s="109"/>
      <c r="E428" s="108"/>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spans="2:26" ht="15.75" customHeight="1" x14ac:dyDescent="0.25">
      <c r="B429" s="101"/>
      <c r="C429" s="108"/>
      <c r="D429" s="109"/>
      <c r="E429" s="108"/>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spans="2:26" ht="15.75" customHeight="1" x14ac:dyDescent="0.25">
      <c r="B430" s="101"/>
      <c r="C430" s="108"/>
      <c r="D430" s="109"/>
      <c r="E430" s="108"/>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spans="2:26" ht="15.75" customHeight="1" x14ac:dyDescent="0.25">
      <c r="B431" s="101"/>
      <c r="C431" s="108"/>
      <c r="D431" s="109"/>
      <c r="E431" s="108"/>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spans="2:26" ht="15.75" customHeight="1" x14ac:dyDescent="0.25">
      <c r="B432" s="101"/>
      <c r="C432" s="108"/>
      <c r="D432" s="109"/>
      <c r="E432" s="108"/>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spans="2:26" ht="15.75" customHeight="1" x14ac:dyDescent="0.25">
      <c r="B433" s="101"/>
      <c r="C433" s="108"/>
      <c r="D433" s="109"/>
      <c r="E433" s="108"/>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spans="2:26" ht="15.75" customHeight="1" x14ac:dyDescent="0.25">
      <c r="B434" s="101"/>
      <c r="C434" s="108"/>
      <c r="D434" s="109"/>
      <c r="E434" s="108"/>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spans="2:26" ht="15.75" customHeight="1" x14ac:dyDescent="0.25">
      <c r="B435" s="101"/>
      <c r="C435" s="108"/>
      <c r="D435" s="109"/>
      <c r="E435" s="108"/>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spans="2:26" ht="15.75" customHeight="1" x14ac:dyDescent="0.25">
      <c r="B436" s="101"/>
      <c r="C436" s="108"/>
      <c r="D436" s="109"/>
      <c r="E436" s="108"/>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spans="2:26" ht="15.75" customHeight="1" x14ac:dyDescent="0.25">
      <c r="B437" s="101"/>
      <c r="C437" s="108"/>
      <c r="D437" s="109"/>
      <c r="E437" s="108"/>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spans="2:26" ht="15.75" customHeight="1" x14ac:dyDescent="0.25">
      <c r="B438" s="101"/>
      <c r="C438" s="108"/>
      <c r="D438" s="109"/>
      <c r="E438" s="108"/>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spans="2:26" ht="15.75" customHeight="1" x14ac:dyDescent="0.25">
      <c r="B439" s="101"/>
      <c r="C439" s="108"/>
      <c r="D439" s="109"/>
      <c r="E439" s="108"/>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spans="2:26" ht="15.75" customHeight="1" x14ac:dyDescent="0.25">
      <c r="B440" s="101"/>
      <c r="C440" s="108"/>
      <c r="D440" s="109"/>
      <c r="E440" s="108"/>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spans="2:26" ht="15.75" customHeight="1" x14ac:dyDescent="0.25">
      <c r="B441" s="101"/>
      <c r="C441" s="108"/>
      <c r="D441" s="109"/>
      <c r="E441" s="108"/>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spans="2:26" ht="15.75" customHeight="1" x14ac:dyDescent="0.25">
      <c r="B442" s="101"/>
      <c r="C442" s="108"/>
      <c r="D442" s="109"/>
      <c r="E442" s="108"/>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spans="2:26" ht="15.75" customHeight="1" x14ac:dyDescent="0.25">
      <c r="B443" s="101"/>
      <c r="C443" s="108"/>
      <c r="D443" s="109"/>
      <c r="E443" s="108"/>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spans="2:26" ht="15.75" customHeight="1" x14ac:dyDescent="0.25">
      <c r="B444" s="101"/>
      <c r="C444" s="108"/>
      <c r="D444" s="109"/>
      <c r="E444" s="108"/>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spans="2:26" ht="15.75" customHeight="1" x14ac:dyDescent="0.25">
      <c r="B445" s="101"/>
      <c r="C445" s="108"/>
      <c r="D445" s="109"/>
      <c r="E445" s="108"/>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spans="2:26" ht="15.75" customHeight="1" x14ac:dyDescent="0.25">
      <c r="B446" s="101"/>
      <c r="C446" s="108"/>
      <c r="D446" s="109"/>
      <c r="E446" s="108"/>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spans="2:26" ht="15.75" customHeight="1" x14ac:dyDescent="0.25">
      <c r="B447" s="101"/>
      <c r="C447" s="108"/>
      <c r="D447" s="109"/>
      <c r="E447" s="108"/>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spans="2:26" ht="15.75" customHeight="1" x14ac:dyDescent="0.25">
      <c r="B448" s="101"/>
      <c r="C448" s="108"/>
      <c r="D448" s="109"/>
      <c r="E448" s="108"/>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spans="2:26" ht="15.75" customHeight="1" x14ac:dyDescent="0.25">
      <c r="B449" s="101"/>
      <c r="C449" s="108"/>
      <c r="D449" s="109"/>
      <c r="E449" s="108"/>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spans="2:26" ht="15.75" customHeight="1" x14ac:dyDescent="0.25">
      <c r="B450" s="101"/>
      <c r="C450" s="108"/>
      <c r="D450" s="109"/>
      <c r="E450" s="108"/>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spans="2:26" ht="15.75" customHeight="1" x14ac:dyDescent="0.25">
      <c r="B451" s="101"/>
      <c r="C451" s="108"/>
      <c r="D451" s="109"/>
      <c r="E451" s="108"/>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2:26" ht="15.75" customHeight="1" x14ac:dyDescent="0.25">
      <c r="B452" s="101"/>
      <c r="C452" s="108"/>
      <c r="D452" s="109"/>
      <c r="E452" s="108"/>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spans="2:26" ht="15.75" customHeight="1" x14ac:dyDescent="0.25">
      <c r="B453" s="101"/>
      <c r="C453" s="108"/>
      <c r="D453" s="109"/>
      <c r="E453" s="108"/>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spans="2:26" ht="15.75" customHeight="1" x14ac:dyDescent="0.25">
      <c r="B454" s="101"/>
      <c r="C454" s="108"/>
      <c r="D454" s="109"/>
      <c r="E454" s="108"/>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spans="2:26" ht="15.75" customHeight="1" x14ac:dyDescent="0.25">
      <c r="B455" s="101"/>
      <c r="C455" s="108"/>
      <c r="D455" s="109"/>
      <c r="E455" s="108"/>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2:26" ht="15.75" customHeight="1" x14ac:dyDescent="0.25">
      <c r="B456" s="101"/>
      <c r="C456" s="108"/>
      <c r="D456" s="109"/>
      <c r="E456" s="108"/>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spans="2:26" ht="15.75" customHeight="1" x14ac:dyDescent="0.25">
      <c r="B457" s="101"/>
      <c r="C457" s="108"/>
      <c r="D457" s="109"/>
      <c r="E457" s="108"/>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2:26" ht="15.75" customHeight="1" x14ac:dyDescent="0.25">
      <c r="B458" s="101"/>
      <c r="C458" s="108"/>
      <c r="D458" s="109"/>
      <c r="E458" s="108"/>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spans="2:26" ht="15.75" customHeight="1" x14ac:dyDescent="0.25">
      <c r="B459" s="101"/>
      <c r="C459" s="108"/>
      <c r="D459" s="109"/>
      <c r="E459" s="108"/>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2:26" ht="15.75" customHeight="1" x14ac:dyDescent="0.25">
      <c r="B460" s="101"/>
      <c r="C460" s="108"/>
      <c r="D460" s="109"/>
      <c r="E460" s="108"/>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spans="2:26" ht="15.75" customHeight="1" x14ac:dyDescent="0.25">
      <c r="B461" s="101"/>
      <c r="C461" s="108"/>
      <c r="D461" s="109"/>
      <c r="E461" s="108"/>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2:26" ht="15.75" customHeight="1" x14ac:dyDescent="0.25">
      <c r="B462" s="101"/>
      <c r="C462" s="108"/>
      <c r="D462" s="109"/>
      <c r="E462" s="108"/>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spans="2:26" ht="15.75" customHeight="1" x14ac:dyDescent="0.25">
      <c r="B463" s="101"/>
      <c r="C463" s="108"/>
      <c r="D463" s="109"/>
      <c r="E463" s="108"/>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spans="2:26" ht="15.75" customHeight="1" x14ac:dyDescent="0.25">
      <c r="B464" s="101"/>
      <c r="C464" s="108"/>
      <c r="D464" s="109"/>
      <c r="E464" s="108"/>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spans="2:26" ht="15.75" customHeight="1" x14ac:dyDescent="0.25">
      <c r="B465" s="101"/>
      <c r="C465" s="108"/>
      <c r="D465" s="109"/>
      <c r="E465" s="108"/>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spans="2:26" ht="15.75" customHeight="1" x14ac:dyDescent="0.25">
      <c r="B466" s="101"/>
      <c r="C466" s="108"/>
      <c r="D466" s="109"/>
      <c r="E466" s="108"/>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spans="2:26" ht="15.75" customHeight="1" x14ac:dyDescent="0.25">
      <c r="B467" s="101"/>
      <c r="C467" s="108"/>
      <c r="D467" s="109"/>
      <c r="E467" s="108"/>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spans="2:26" ht="15.75" customHeight="1" x14ac:dyDescent="0.25">
      <c r="B468" s="101"/>
      <c r="C468" s="108"/>
      <c r="D468" s="109"/>
      <c r="E468" s="108"/>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spans="2:26" ht="15.75" customHeight="1" x14ac:dyDescent="0.25">
      <c r="B469" s="101"/>
      <c r="C469" s="108"/>
      <c r="D469" s="109"/>
      <c r="E469" s="108"/>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spans="2:26" ht="15.75" customHeight="1" x14ac:dyDescent="0.25">
      <c r="B470" s="101"/>
      <c r="C470" s="108"/>
      <c r="D470" s="109"/>
      <c r="E470" s="108"/>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spans="2:26" ht="15.75" customHeight="1" x14ac:dyDescent="0.25">
      <c r="B471" s="101"/>
      <c r="C471" s="108"/>
      <c r="D471" s="109"/>
      <c r="E471" s="108"/>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spans="2:26" ht="15.75" customHeight="1" x14ac:dyDescent="0.25">
      <c r="B472" s="101"/>
      <c r="C472" s="108"/>
      <c r="D472" s="109"/>
      <c r="E472" s="108"/>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spans="2:26" ht="15.75" customHeight="1" x14ac:dyDescent="0.25">
      <c r="B473" s="101"/>
      <c r="C473" s="108"/>
      <c r="D473" s="109"/>
      <c r="E473" s="108"/>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spans="2:26" ht="15.75" customHeight="1" x14ac:dyDescent="0.25">
      <c r="B474" s="101"/>
      <c r="C474" s="108"/>
      <c r="D474" s="109"/>
      <c r="E474" s="108"/>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spans="2:26" ht="15.75" customHeight="1" x14ac:dyDescent="0.25">
      <c r="B475" s="101"/>
      <c r="C475" s="108"/>
      <c r="D475" s="109"/>
      <c r="E475" s="108"/>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spans="2:26" ht="15.75" customHeight="1" x14ac:dyDescent="0.25">
      <c r="B476" s="101"/>
      <c r="C476" s="108"/>
      <c r="D476" s="109"/>
      <c r="E476" s="108"/>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spans="2:26" ht="15.75" customHeight="1" x14ac:dyDescent="0.25">
      <c r="B477" s="101"/>
      <c r="C477" s="108"/>
      <c r="D477" s="109"/>
      <c r="E477" s="108"/>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spans="2:26" ht="15.75" customHeight="1" x14ac:dyDescent="0.25">
      <c r="B478" s="101"/>
      <c r="C478" s="108"/>
      <c r="D478" s="109"/>
      <c r="E478" s="108"/>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spans="2:26" ht="15.75" customHeight="1" x14ac:dyDescent="0.25">
      <c r="B479" s="101"/>
      <c r="C479" s="108"/>
      <c r="D479" s="109"/>
      <c r="E479" s="108"/>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spans="2:26" ht="15.75" customHeight="1" x14ac:dyDescent="0.25">
      <c r="B480" s="101"/>
      <c r="C480" s="108"/>
      <c r="D480" s="109"/>
      <c r="E480" s="108"/>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2:26" ht="15.75" customHeight="1" x14ac:dyDescent="0.25">
      <c r="B481" s="101"/>
      <c r="C481" s="108"/>
      <c r="D481" s="109"/>
      <c r="E481" s="108"/>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spans="2:26" ht="15.75" customHeight="1" x14ac:dyDescent="0.25">
      <c r="B482" s="101"/>
      <c r="C482" s="108"/>
      <c r="D482" s="109"/>
      <c r="E482" s="108"/>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spans="2:26" ht="15.75" customHeight="1" x14ac:dyDescent="0.25">
      <c r="B483" s="101"/>
      <c r="C483" s="108"/>
      <c r="D483" s="109"/>
      <c r="E483" s="108"/>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spans="2:26" ht="15.75" customHeight="1" x14ac:dyDescent="0.25">
      <c r="B484" s="101"/>
      <c r="C484" s="108"/>
      <c r="D484" s="109"/>
      <c r="E484" s="108"/>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spans="2:26" ht="15.75" customHeight="1" x14ac:dyDescent="0.25">
      <c r="B485" s="101"/>
      <c r="C485" s="108"/>
      <c r="D485" s="109"/>
      <c r="E485" s="108"/>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spans="2:26" ht="15.75" customHeight="1" x14ac:dyDescent="0.25">
      <c r="B486" s="101"/>
      <c r="C486" s="108"/>
      <c r="D486" s="109"/>
      <c r="E486" s="108"/>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2:26" ht="15.75" customHeight="1" x14ac:dyDescent="0.25">
      <c r="B487" s="101"/>
      <c r="C487" s="108"/>
      <c r="D487" s="109"/>
      <c r="E487" s="108"/>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spans="2:26" ht="15.75" customHeight="1" x14ac:dyDescent="0.25">
      <c r="B488" s="101"/>
      <c r="C488" s="108"/>
      <c r="D488" s="109"/>
      <c r="E488" s="108"/>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2:26" ht="15.75" customHeight="1" x14ac:dyDescent="0.25">
      <c r="B489" s="101"/>
      <c r="C489" s="108"/>
      <c r="D489" s="109"/>
      <c r="E489" s="108"/>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spans="2:26" ht="15.75" customHeight="1" x14ac:dyDescent="0.25">
      <c r="B490" s="101"/>
      <c r="C490" s="108"/>
      <c r="D490" s="109"/>
      <c r="E490" s="108"/>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spans="2:26" ht="15.75" customHeight="1" x14ac:dyDescent="0.25">
      <c r="B491" s="101"/>
      <c r="C491" s="108"/>
      <c r="D491" s="109"/>
      <c r="E491" s="108"/>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spans="2:26" ht="15.75" customHeight="1" x14ac:dyDescent="0.25">
      <c r="B492" s="101"/>
      <c r="C492" s="108"/>
      <c r="D492" s="109"/>
      <c r="E492" s="108"/>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spans="2:26" ht="15.75" customHeight="1" x14ac:dyDescent="0.25">
      <c r="B493" s="101"/>
      <c r="C493" s="108"/>
      <c r="D493" s="109"/>
      <c r="E493" s="108"/>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spans="2:26" ht="15.75" customHeight="1" x14ac:dyDescent="0.25">
      <c r="B494" s="101"/>
      <c r="C494" s="108"/>
      <c r="D494" s="109"/>
      <c r="E494" s="108"/>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spans="2:26" ht="15.75" customHeight="1" x14ac:dyDescent="0.25">
      <c r="B495" s="101"/>
      <c r="C495" s="108"/>
      <c r="D495" s="109"/>
      <c r="E495" s="108"/>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spans="2:26" ht="15.75" customHeight="1" x14ac:dyDescent="0.25">
      <c r="B496" s="101"/>
      <c r="C496" s="108"/>
      <c r="D496" s="109"/>
      <c r="E496" s="108"/>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spans="2:26" ht="15.75" customHeight="1" x14ac:dyDescent="0.25">
      <c r="B497" s="101"/>
      <c r="C497" s="108"/>
      <c r="D497" s="109"/>
      <c r="E497" s="108"/>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spans="2:26" ht="15.75" customHeight="1" x14ac:dyDescent="0.25">
      <c r="B498" s="101"/>
      <c r="C498" s="108"/>
      <c r="D498" s="109"/>
      <c r="E498" s="108"/>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spans="2:26" ht="15.75" customHeight="1" x14ac:dyDescent="0.25">
      <c r="B499" s="101"/>
      <c r="C499" s="108"/>
      <c r="D499" s="109"/>
      <c r="E499" s="108"/>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spans="2:26" ht="15.75" customHeight="1" x14ac:dyDescent="0.25">
      <c r="B500" s="101"/>
      <c r="C500" s="108"/>
      <c r="D500" s="109"/>
      <c r="E500" s="108"/>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spans="2:26" ht="15.75" customHeight="1" x14ac:dyDescent="0.25">
      <c r="B501" s="101"/>
      <c r="C501" s="108"/>
      <c r="D501" s="109"/>
      <c r="E501" s="108"/>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spans="2:26" ht="15.75" customHeight="1" x14ac:dyDescent="0.25">
      <c r="B502" s="101"/>
      <c r="C502" s="108"/>
      <c r="D502" s="109"/>
      <c r="E502" s="108"/>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spans="2:26" ht="15.75" customHeight="1" x14ac:dyDescent="0.25">
      <c r="B503" s="101"/>
      <c r="C503" s="108"/>
      <c r="D503" s="109"/>
      <c r="E503" s="108"/>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spans="2:26" ht="15.75" customHeight="1" x14ac:dyDescent="0.25">
      <c r="B504" s="101"/>
      <c r="C504" s="108"/>
      <c r="D504" s="109"/>
      <c r="E504" s="108"/>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spans="2:26" ht="15.75" customHeight="1" x14ac:dyDescent="0.25">
      <c r="B505" s="101"/>
      <c r="C505" s="108"/>
      <c r="D505" s="109"/>
      <c r="E505" s="108"/>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spans="2:26" ht="15.75" customHeight="1" x14ac:dyDescent="0.25">
      <c r="B506" s="101"/>
      <c r="C506" s="108"/>
      <c r="D506" s="109"/>
      <c r="E506" s="108"/>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spans="2:26" ht="15.75" customHeight="1" x14ac:dyDescent="0.25">
      <c r="B507" s="101"/>
      <c r="C507" s="108"/>
      <c r="D507" s="109"/>
      <c r="E507" s="108"/>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spans="2:26" ht="15.75" customHeight="1" x14ac:dyDescent="0.25">
      <c r="B508" s="101"/>
      <c r="C508" s="108"/>
      <c r="D508" s="109"/>
      <c r="E508" s="108"/>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spans="2:26" ht="15.75" customHeight="1" x14ac:dyDescent="0.25">
      <c r="B509" s="101"/>
      <c r="C509" s="108"/>
      <c r="D509" s="109"/>
      <c r="E509" s="108"/>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spans="2:26" ht="15.75" customHeight="1" x14ac:dyDescent="0.25">
      <c r="B510" s="101"/>
      <c r="C510" s="108"/>
      <c r="D510" s="109"/>
      <c r="E510" s="108"/>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spans="2:26" ht="15.75" customHeight="1" x14ac:dyDescent="0.25">
      <c r="B511" s="101"/>
      <c r="C511" s="108"/>
      <c r="D511" s="109"/>
      <c r="E511" s="108"/>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spans="2:26" ht="15.75" customHeight="1" x14ac:dyDescent="0.25">
      <c r="B512" s="101"/>
      <c r="C512" s="108"/>
      <c r="D512" s="109"/>
      <c r="E512" s="108"/>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spans="2:26" ht="15.75" customHeight="1" x14ac:dyDescent="0.25">
      <c r="B513" s="101"/>
      <c r="C513" s="108"/>
      <c r="D513" s="109"/>
      <c r="E513" s="108"/>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spans="2:26" ht="15.75" customHeight="1" x14ac:dyDescent="0.25">
      <c r="B514" s="101"/>
      <c r="C514" s="108"/>
      <c r="D514" s="109"/>
      <c r="E514" s="108"/>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spans="2:26" ht="15.75" customHeight="1" x14ac:dyDescent="0.25">
      <c r="B515" s="101"/>
      <c r="C515" s="108"/>
      <c r="D515" s="109"/>
      <c r="E515" s="108"/>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spans="2:26" ht="15.75" customHeight="1" x14ac:dyDescent="0.25">
      <c r="B516" s="101"/>
      <c r="C516" s="108"/>
      <c r="D516" s="109"/>
      <c r="E516" s="108"/>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spans="2:26" ht="15.75" customHeight="1" x14ac:dyDescent="0.25">
      <c r="B517" s="101"/>
      <c r="C517" s="108"/>
      <c r="D517" s="109"/>
      <c r="E517" s="108"/>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spans="2:26" ht="15.75" customHeight="1" x14ac:dyDescent="0.25">
      <c r="B518" s="101"/>
      <c r="C518" s="108"/>
      <c r="D518" s="109"/>
      <c r="E518" s="108"/>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spans="2:26" ht="15.75" customHeight="1" x14ac:dyDescent="0.25">
      <c r="B519" s="101"/>
      <c r="C519" s="108"/>
      <c r="D519" s="109"/>
      <c r="E519" s="108"/>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spans="2:26" ht="15.75" customHeight="1" x14ac:dyDescent="0.25">
      <c r="B520" s="101"/>
      <c r="C520" s="108"/>
      <c r="D520" s="109"/>
      <c r="E520" s="108"/>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spans="2:26" ht="15.75" customHeight="1" x14ac:dyDescent="0.25">
      <c r="B521" s="101"/>
      <c r="C521" s="108"/>
      <c r="D521" s="109"/>
      <c r="E521" s="108"/>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spans="2:26" ht="15.75" customHeight="1" x14ac:dyDescent="0.25">
      <c r="B522" s="101"/>
      <c r="C522" s="108"/>
      <c r="D522" s="109"/>
      <c r="E522" s="108"/>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spans="2:26" ht="15.75" customHeight="1" x14ac:dyDescent="0.25">
      <c r="B523" s="101"/>
      <c r="C523" s="108"/>
      <c r="D523" s="109"/>
      <c r="E523" s="108"/>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spans="2:26" ht="15.75" customHeight="1" x14ac:dyDescent="0.25">
      <c r="B524" s="101"/>
      <c r="C524" s="108"/>
      <c r="D524" s="109"/>
      <c r="E524" s="108"/>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spans="2:26" ht="15.75" customHeight="1" x14ac:dyDescent="0.25">
      <c r="B525" s="101"/>
      <c r="C525" s="108"/>
      <c r="D525" s="109"/>
      <c r="E525" s="108"/>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spans="2:26" ht="15.75" customHeight="1" x14ac:dyDescent="0.25">
      <c r="B526" s="101"/>
      <c r="C526" s="108"/>
      <c r="D526" s="109"/>
      <c r="E526" s="108"/>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spans="2:26" ht="15.75" customHeight="1" x14ac:dyDescent="0.25">
      <c r="B527" s="101"/>
      <c r="C527" s="108"/>
      <c r="D527" s="109"/>
      <c r="E527" s="108"/>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spans="2:26" ht="15.75" customHeight="1" x14ac:dyDescent="0.25">
      <c r="B528" s="101"/>
      <c r="C528" s="108"/>
      <c r="D528" s="109"/>
      <c r="E528" s="108"/>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spans="2:26" ht="15.75" customHeight="1" x14ac:dyDescent="0.25">
      <c r="B529" s="101"/>
      <c r="C529" s="108"/>
      <c r="D529" s="109"/>
      <c r="E529" s="108"/>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spans="2:26" ht="15.75" customHeight="1" x14ac:dyDescent="0.25">
      <c r="B530" s="101"/>
      <c r="C530" s="108"/>
      <c r="D530" s="109"/>
      <c r="E530" s="108"/>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spans="2:26" ht="15.75" customHeight="1" x14ac:dyDescent="0.25">
      <c r="B531" s="101"/>
      <c r="C531" s="108"/>
      <c r="D531" s="109"/>
      <c r="E531" s="108"/>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spans="2:26" ht="15.75" customHeight="1" x14ac:dyDescent="0.25">
      <c r="B532" s="101"/>
      <c r="C532" s="108"/>
      <c r="D532" s="109"/>
      <c r="E532" s="108"/>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spans="2:26" ht="15.75" customHeight="1" x14ac:dyDescent="0.25">
      <c r="B533" s="101"/>
      <c r="C533" s="108"/>
      <c r="D533" s="109"/>
      <c r="E533" s="108"/>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spans="2:26" ht="15.75" customHeight="1" x14ac:dyDescent="0.25">
      <c r="B534" s="101"/>
      <c r="C534" s="108"/>
      <c r="D534" s="109"/>
      <c r="E534" s="108"/>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spans="2:26" ht="15.75" customHeight="1" x14ac:dyDescent="0.25">
      <c r="B535" s="101"/>
      <c r="C535" s="108"/>
      <c r="D535" s="109"/>
      <c r="E535" s="108"/>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spans="2:26" ht="15.75" customHeight="1" x14ac:dyDescent="0.25">
      <c r="B536" s="101"/>
      <c r="C536" s="108"/>
      <c r="D536" s="109"/>
      <c r="E536" s="108"/>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spans="2:26" ht="15.75" customHeight="1" x14ac:dyDescent="0.25">
      <c r="B537" s="101"/>
      <c r="C537" s="108"/>
      <c r="D537" s="109"/>
      <c r="E537" s="108"/>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spans="2:26" ht="15.75" customHeight="1" x14ac:dyDescent="0.25">
      <c r="B538" s="101"/>
      <c r="C538" s="108"/>
      <c r="D538" s="109"/>
      <c r="E538" s="108"/>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spans="2:26" ht="15.75" customHeight="1" x14ac:dyDescent="0.25">
      <c r="B539" s="101"/>
      <c r="C539" s="108"/>
      <c r="D539" s="109"/>
      <c r="E539" s="108"/>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2:26" ht="15.75" customHeight="1" x14ac:dyDescent="0.25">
      <c r="B540" s="101"/>
      <c r="C540" s="108"/>
      <c r="D540" s="109"/>
      <c r="E540" s="108"/>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2:26" ht="15.75" customHeight="1" x14ac:dyDescent="0.25">
      <c r="B541" s="101"/>
      <c r="C541" s="108"/>
      <c r="D541" s="109"/>
      <c r="E541" s="108"/>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2:26" ht="15.75" customHeight="1" x14ac:dyDescent="0.25">
      <c r="B542" s="101"/>
      <c r="C542" s="108"/>
      <c r="D542" s="109"/>
      <c r="E542" s="108"/>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spans="2:26" ht="15.75" customHeight="1" x14ac:dyDescent="0.25">
      <c r="B543" s="101"/>
      <c r="C543" s="108"/>
      <c r="D543" s="109"/>
      <c r="E543" s="108"/>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spans="2:26" ht="15.75" customHeight="1" x14ac:dyDescent="0.25">
      <c r="B544" s="101"/>
      <c r="C544" s="108"/>
      <c r="D544" s="109"/>
      <c r="E544" s="108"/>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spans="2:26" ht="15.75" customHeight="1" x14ac:dyDescent="0.25">
      <c r="B545" s="101"/>
      <c r="C545" s="108"/>
      <c r="D545" s="109"/>
      <c r="E545" s="108"/>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spans="2:26" ht="15.75" customHeight="1" x14ac:dyDescent="0.25">
      <c r="B546" s="101"/>
      <c r="C546" s="108"/>
      <c r="D546" s="109"/>
      <c r="E546" s="108"/>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spans="2:26" ht="15.75" customHeight="1" x14ac:dyDescent="0.25">
      <c r="B547" s="101"/>
      <c r="C547" s="108"/>
      <c r="D547" s="109"/>
      <c r="E547" s="108"/>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spans="2:26" ht="15.75" customHeight="1" x14ac:dyDescent="0.25">
      <c r="B548" s="101"/>
      <c r="C548" s="108"/>
      <c r="D548" s="109"/>
      <c r="E548" s="108"/>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spans="2:26" ht="15.75" customHeight="1" x14ac:dyDescent="0.25">
      <c r="B549" s="101"/>
      <c r="C549" s="108"/>
      <c r="D549" s="109"/>
      <c r="E549" s="108"/>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spans="2:26" ht="15.75" customHeight="1" x14ac:dyDescent="0.25">
      <c r="B550" s="101"/>
      <c r="C550" s="108"/>
      <c r="D550" s="109"/>
      <c r="E550" s="108"/>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spans="2:26" ht="15.75" customHeight="1" x14ac:dyDescent="0.25">
      <c r="B551" s="101"/>
      <c r="C551" s="108"/>
      <c r="D551" s="109"/>
      <c r="E551" s="108"/>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spans="2:26" ht="15.75" customHeight="1" x14ac:dyDescent="0.25">
      <c r="B552" s="101"/>
      <c r="C552" s="108"/>
      <c r="D552" s="109"/>
      <c r="E552" s="108"/>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spans="2:26" ht="15.75" customHeight="1" x14ac:dyDescent="0.25">
      <c r="B553" s="101"/>
      <c r="C553" s="108"/>
      <c r="D553" s="109"/>
      <c r="E553" s="108"/>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spans="2:26" ht="15.75" customHeight="1" x14ac:dyDescent="0.25">
      <c r="B554" s="101"/>
      <c r="C554" s="108"/>
      <c r="D554" s="109"/>
      <c r="E554" s="108"/>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spans="2:26" ht="15.75" customHeight="1" x14ac:dyDescent="0.25">
      <c r="B555" s="101"/>
      <c r="C555" s="108"/>
      <c r="D555" s="109"/>
      <c r="E555" s="108"/>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spans="2:26" ht="15.75" customHeight="1" x14ac:dyDescent="0.25">
      <c r="B556" s="101"/>
      <c r="C556" s="108"/>
      <c r="D556" s="109"/>
      <c r="E556" s="108"/>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spans="2:26" ht="15.75" customHeight="1" x14ac:dyDescent="0.25">
      <c r="B557" s="101"/>
      <c r="C557" s="108"/>
      <c r="D557" s="109"/>
      <c r="E557" s="108"/>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spans="2:26" ht="15.75" customHeight="1" x14ac:dyDescent="0.25">
      <c r="B558" s="101"/>
      <c r="C558" s="108"/>
      <c r="D558" s="109"/>
      <c r="E558" s="108"/>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spans="2:26" ht="15.75" customHeight="1" x14ac:dyDescent="0.25">
      <c r="B559" s="101"/>
      <c r="C559" s="108"/>
      <c r="D559" s="109"/>
      <c r="E559" s="108"/>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spans="2:26" ht="15.75" customHeight="1" x14ac:dyDescent="0.25">
      <c r="B560" s="101"/>
      <c r="C560" s="108"/>
      <c r="D560" s="109"/>
      <c r="E560" s="108"/>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spans="2:26" ht="15.75" customHeight="1" x14ac:dyDescent="0.25">
      <c r="B561" s="101"/>
      <c r="C561" s="108"/>
      <c r="D561" s="109"/>
      <c r="E561" s="108"/>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2:26" ht="15.75" customHeight="1" x14ac:dyDescent="0.25">
      <c r="B562" s="101"/>
      <c r="C562" s="108"/>
      <c r="D562" s="109"/>
      <c r="E562" s="108"/>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spans="2:26" ht="15.75" customHeight="1" x14ac:dyDescent="0.25">
      <c r="B563" s="101"/>
      <c r="C563" s="108"/>
      <c r="D563" s="109"/>
      <c r="E563" s="108"/>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spans="2:26" ht="15.75" customHeight="1" x14ac:dyDescent="0.25">
      <c r="B564" s="101"/>
      <c r="C564" s="108"/>
      <c r="D564" s="109"/>
      <c r="E564" s="108"/>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spans="2:26" ht="15.75" customHeight="1" x14ac:dyDescent="0.25">
      <c r="B565" s="101"/>
      <c r="C565" s="108"/>
      <c r="D565" s="109"/>
      <c r="E565" s="108"/>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spans="2:26" ht="15.75" customHeight="1" x14ac:dyDescent="0.25">
      <c r="B566" s="101"/>
      <c r="C566" s="108"/>
      <c r="D566" s="109"/>
      <c r="E566" s="108"/>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spans="2:26" ht="15.75" customHeight="1" x14ac:dyDescent="0.25">
      <c r="B567" s="101"/>
      <c r="C567" s="108"/>
      <c r="D567" s="109"/>
      <c r="E567" s="108"/>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spans="2:26" ht="15.75" customHeight="1" x14ac:dyDescent="0.25">
      <c r="B568" s="101"/>
      <c r="C568" s="108"/>
      <c r="D568" s="109"/>
      <c r="E568" s="108"/>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spans="2:26" ht="15.75" customHeight="1" x14ac:dyDescent="0.25">
      <c r="B569" s="101"/>
      <c r="C569" s="108"/>
      <c r="D569" s="109"/>
      <c r="E569" s="108"/>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spans="2:26" ht="15.75" customHeight="1" x14ac:dyDescent="0.25">
      <c r="B570" s="101"/>
      <c r="C570" s="108"/>
      <c r="D570" s="109"/>
      <c r="E570" s="108"/>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spans="2:26" ht="15.75" customHeight="1" x14ac:dyDescent="0.25">
      <c r="B571" s="101"/>
      <c r="C571" s="108"/>
      <c r="D571" s="109"/>
      <c r="E571" s="108"/>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spans="2:26" ht="15.75" customHeight="1" x14ac:dyDescent="0.25">
      <c r="B572" s="101"/>
      <c r="C572" s="108"/>
      <c r="D572" s="109"/>
      <c r="E572" s="108"/>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spans="2:26" ht="15.75" customHeight="1" x14ac:dyDescent="0.25">
      <c r="B573" s="101"/>
      <c r="C573" s="108"/>
      <c r="D573" s="109"/>
      <c r="E573" s="108"/>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spans="2:26" ht="15.75" customHeight="1" x14ac:dyDescent="0.25">
      <c r="B574" s="101"/>
      <c r="C574" s="108"/>
      <c r="D574" s="109"/>
      <c r="E574" s="108"/>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spans="2:26" ht="15.75" customHeight="1" x14ac:dyDescent="0.25">
      <c r="B575" s="101"/>
      <c r="C575" s="108"/>
      <c r="D575" s="109"/>
      <c r="E575" s="108"/>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spans="2:26" ht="15.75" customHeight="1" x14ac:dyDescent="0.25">
      <c r="B576" s="101"/>
      <c r="C576" s="108"/>
      <c r="D576" s="109"/>
      <c r="E576" s="108"/>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spans="2:26" ht="15.75" customHeight="1" x14ac:dyDescent="0.25">
      <c r="B577" s="101"/>
      <c r="C577" s="108"/>
      <c r="D577" s="109"/>
      <c r="E577" s="108"/>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spans="2:26" ht="15.75" customHeight="1" x14ac:dyDescent="0.25">
      <c r="B578" s="101"/>
      <c r="C578" s="108"/>
      <c r="D578" s="109"/>
      <c r="E578" s="108"/>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spans="2:26" ht="15.75" customHeight="1" x14ac:dyDescent="0.25">
      <c r="B579" s="101"/>
      <c r="C579" s="108"/>
      <c r="D579" s="109"/>
      <c r="E579" s="108"/>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spans="2:26" ht="15.75" customHeight="1" x14ac:dyDescent="0.25">
      <c r="B580" s="101"/>
      <c r="C580" s="108"/>
      <c r="D580" s="109"/>
      <c r="E580" s="108"/>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spans="2:26" ht="15.75" customHeight="1" x14ac:dyDescent="0.25">
      <c r="B581" s="101"/>
      <c r="C581" s="108"/>
      <c r="D581" s="109"/>
      <c r="E581" s="108"/>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spans="2:26" ht="15.75" customHeight="1" x14ac:dyDescent="0.25">
      <c r="B582" s="101"/>
      <c r="C582" s="108"/>
      <c r="D582" s="109"/>
      <c r="E582" s="108"/>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spans="2:26" ht="15.75" customHeight="1" x14ac:dyDescent="0.25">
      <c r="B583" s="101"/>
      <c r="C583" s="108"/>
      <c r="D583" s="109"/>
      <c r="E583" s="108"/>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spans="2:26" ht="15.75" customHeight="1" x14ac:dyDescent="0.25">
      <c r="B584" s="101"/>
      <c r="C584" s="108"/>
      <c r="D584" s="109"/>
      <c r="E584" s="108"/>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spans="2:26" ht="15.75" customHeight="1" x14ac:dyDescent="0.25">
      <c r="B585" s="101"/>
      <c r="C585" s="108"/>
      <c r="D585" s="109"/>
      <c r="E585" s="108"/>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spans="2:26" ht="15.75" customHeight="1" x14ac:dyDescent="0.25">
      <c r="B586" s="101"/>
      <c r="C586" s="108"/>
      <c r="D586" s="109"/>
      <c r="E586" s="108"/>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spans="2:26" ht="15.75" customHeight="1" x14ac:dyDescent="0.25">
      <c r="B587" s="101"/>
      <c r="C587" s="108"/>
      <c r="D587" s="109"/>
      <c r="E587" s="108"/>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spans="2:26" ht="15.75" customHeight="1" x14ac:dyDescent="0.25">
      <c r="B588" s="101"/>
      <c r="C588" s="108"/>
      <c r="D588" s="109"/>
      <c r="E588" s="108"/>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spans="2:26" ht="15.75" customHeight="1" x14ac:dyDescent="0.25">
      <c r="B589" s="101"/>
      <c r="C589" s="108"/>
      <c r="D589" s="109"/>
      <c r="E589" s="108"/>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spans="2:26" ht="15.75" customHeight="1" x14ac:dyDescent="0.25">
      <c r="B590" s="101"/>
      <c r="C590" s="108"/>
      <c r="D590" s="109"/>
      <c r="E590" s="108"/>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spans="2:26" ht="15.75" customHeight="1" x14ac:dyDescent="0.25">
      <c r="B591" s="101"/>
      <c r="C591" s="108"/>
      <c r="D591" s="109"/>
      <c r="E591" s="108"/>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spans="2:26" ht="15.75" customHeight="1" x14ac:dyDescent="0.25">
      <c r="B592" s="101"/>
      <c r="C592" s="108"/>
      <c r="D592" s="109"/>
      <c r="E592" s="108"/>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spans="2:26" ht="15.75" customHeight="1" x14ac:dyDescent="0.25">
      <c r="B593" s="101"/>
      <c r="C593" s="108"/>
      <c r="D593" s="109"/>
      <c r="E593" s="108"/>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spans="2:26" ht="15.75" customHeight="1" x14ac:dyDescent="0.25">
      <c r="B594" s="101"/>
      <c r="C594" s="108"/>
      <c r="D594" s="109"/>
      <c r="E594" s="108"/>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spans="2:26" ht="15.75" customHeight="1" x14ac:dyDescent="0.25">
      <c r="B595" s="101"/>
      <c r="C595" s="108"/>
      <c r="D595" s="109"/>
      <c r="E595" s="108"/>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spans="2:26" ht="15.75" customHeight="1" x14ac:dyDescent="0.25">
      <c r="B596" s="101"/>
      <c r="C596" s="108"/>
      <c r="D596" s="109"/>
      <c r="E596" s="108"/>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spans="2:26" ht="15.75" customHeight="1" x14ac:dyDescent="0.25">
      <c r="B597" s="101"/>
      <c r="C597" s="108"/>
      <c r="D597" s="109"/>
      <c r="E597" s="108"/>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spans="2:26" ht="15.75" customHeight="1" x14ac:dyDescent="0.25">
      <c r="B598" s="101"/>
      <c r="C598" s="108"/>
      <c r="D598" s="109"/>
      <c r="E598" s="108"/>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spans="2:26" ht="15.75" customHeight="1" x14ac:dyDescent="0.25">
      <c r="B599" s="101"/>
      <c r="C599" s="108"/>
      <c r="D599" s="109"/>
      <c r="E599" s="108"/>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spans="2:26" ht="15.75" customHeight="1" x14ac:dyDescent="0.25">
      <c r="B600" s="101"/>
      <c r="C600" s="108"/>
      <c r="D600" s="109"/>
      <c r="E600" s="108"/>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spans="2:26" ht="15.75" customHeight="1" x14ac:dyDescent="0.25">
      <c r="B601" s="101"/>
      <c r="C601" s="108"/>
      <c r="D601" s="109"/>
      <c r="E601" s="108"/>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spans="2:26" ht="15.75" customHeight="1" x14ac:dyDescent="0.25">
      <c r="B602" s="101"/>
      <c r="C602" s="108"/>
      <c r="D602" s="109"/>
      <c r="E602" s="108"/>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spans="2:26" ht="15.75" customHeight="1" x14ac:dyDescent="0.25">
      <c r="B603" s="101"/>
      <c r="C603" s="108"/>
      <c r="D603" s="109"/>
      <c r="E603" s="108"/>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spans="2:26" ht="15.75" customHeight="1" x14ac:dyDescent="0.25">
      <c r="B604" s="101"/>
      <c r="C604" s="108"/>
      <c r="D604" s="109"/>
      <c r="E604" s="108"/>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spans="2:26" ht="15.75" customHeight="1" x14ac:dyDescent="0.25">
      <c r="B605" s="101"/>
      <c r="C605" s="108"/>
      <c r="D605" s="109"/>
      <c r="E605" s="108"/>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2:26" ht="15.75" customHeight="1" x14ac:dyDescent="0.25">
      <c r="B606" s="101"/>
      <c r="C606" s="108"/>
      <c r="D606" s="109"/>
      <c r="E606" s="108"/>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2:26" ht="15.75" customHeight="1" x14ac:dyDescent="0.25">
      <c r="B607" s="101"/>
      <c r="C607" s="108"/>
      <c r="D607" s="109"/>
      <c r="E607" s="108"/>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2:26" ht="15.75" customHeight="1" x14ac:dyDescent="0.25">
      <c r="B608" s="101"/>
      <c r="C608" s="108"/>
      <c r="D608" s="109"/>
      <c r="E608" s="108"/>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2:26" ht="15.75" customHeight="1" x14ac:dyDescent="0.25">
      <c r="B609" s="101"/>
      <c r="C609" s="108"/>
      <c r="D609" s="109"/>
      <c r="E609" s="108"/>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spans="2:26" ht="15.75" customHeight="1" x14ac:dyDescent="0.25">
      <c r="B610" s="101"/>
      <c r="C610" s="108"/>
      <c r="D610" s="109"/>
      <c r="E610" s="108"/>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spans="2:26" ht="15.75" customHeight="1" x14ac:dyDescent="0.25">
      <c r="B611" s="101"/>
      <c r="C611" s="108"/>
      <c r="D611" s="109"/>
      <c r="E611" s="108"/>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spans="2:26" ht="15.75" customHeight="1" x14ac:dyDescent="0.25">
      <c r="B612" s="101"/>
      <c r="C612" s="108"/>
      <c r="D612" s="109"/>
      <c r="E612" s="108"/>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spans="2:26" ht="15.75" customHeight="1" x14ac:dyDescent="0.25">
      <c r="B613" s="101"/>
      <c r="C613" s="108"/>
      <c r="D613" s="109"/>
      <c r="E613" s="108"/>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spans="2:26" ht="15.75" customHeight="1" x14ac:dyDescent="0.25">
      <c r="B614" s="101"/>
      <c r="C614" s="108"/>
      <c r="D614" s="109"/>
      <c r="E614" s="108"/>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spans="2:26" ht="15.75" customHeight="1" x14ac:dyDescent="0.25">
      <c r="B615" s="101"/>
      <c r="C615" s="108"/>
      <c r="D615" s="109"/>
      <c r="E615" s="108"/>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spans="2:26" ht="15.75" customHeight="1" x14ac:dyDescent="0.25">
      <c r="B616" s="101"/>
      <c r="C616" s="108"/>
      <c r="D616" s="109"/>
      <c r="E616" s="108"/>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spans="2:26" ht="15.75" customHeight="1" x14ac:dyDescent="0.25">
      <c r="B617" s="101"/>
      <c r="C617" s="108"/>
      <c r="D617" s="109"/>
      <c r="E617" s="108"/>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spans="2:26" ht="15.75" customHeight="1" x14ac:dyDescent="0.25">
      <c r="B618" s="101"/>
      <c r="C618" s="108"/>
      <c r="D618" s="109"/>
      <c r="E618" s="108"/>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spans="2:26" ht="15.75" customHeight="1" x14ac:dyDescent="0.25">
      <c r="B619" s="101"/>
      <c r="C619" s="108"/>
      <c r="D619" s="109"/>
      <c r="E619" s="108"/>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spans="2:26" ht="15.75" customHeight="1" x14ac:dyDescent="0.25">
      <c r="B620" s="101"/>
      <c r="C620" s="108"/>
      <c r="D620" s="109"/>
      <c r="E620" s="108"/>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spans="2:26" ht="15.75" customHeight="1" x14ac:dyDescent="0.25">
      <c r="B621" s="101"/>
      <c r="C621" s="108"/>
      <c r="D621" s="109"/>
      <c r="E621" s="108"/>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spans="2:26" ht="15.75" customHeight="1" x14ac:dyDescent="0.25">
      <c r="B622" s="101"/>
      <c r="C622" s="108"/>
      <c r="D622" s="109"/>
      <c r="E622" s="108"/>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spans="2:26" ht="15.75" customHeight="1" x14ac:dyDescent="0.25">
      <c r="B623" s="101"/>
      <c r="C623" s="108"/>
      <c r="D623" s="109"/>
      <c r="E623" s="108"/>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spans="2:26" ht="15.75" customHeight="1" x14ac:dyDescent="0.25">
      <c r="B624" s="101"/>
      <c r="C624" s="108"/>
      <c r="D624" s="109"/>
      <c r="E624" s="108"/>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spans="2:26" ht="15.75" customHeight="1" x14ac:dyDescent="0.25">
      <c r="B625" s="101"/>
      <c r="C625" s="108"/>
      <c r="D625" s="109"/>
      <c r="E625" s="108"/>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2:26" ht="15.75" customHeight="1" x14ac:dyDescent="0.25">
      <c r="B626" s="101"/>
      <c r="C626" s="108"/>
      <c r="D626" s="109"/>
      <c r="E626" s="108"/>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spans="2:26" ht="15.75" customHeight="1" x14ac:dyDescent="0.25">
      <c r="B627" s="101"/>
      <c r="C627" s="108"/>
      <c r="D627" s="109"/>
      <c r="E627" s="108"/>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spans="2:26" ht="15.75" customHeight="1" x14ac:dyDescent="0.25">
      <c r="B628" s="101"/>
      <c r="C628" s="108"/>
      <c r="D628" s="109"/>
      <c r="E628" s="108"/>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spans="2:26" ht="15.75" customHeight="1" x14ac:dyDescent="0.25">
      <c r="B629" s="101"/>
      <c r="C629" s="108"/>
      <c r="D629" s="109"/>
      <c r="E629" s="108"/>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spans="2:26" ht="15.75" customHeight="1" x14ac:dyDescent="0.25">
      <c r="B630" s="101"/>
      <c r="C630" s="108"/>
      <c r="D630" s="109"/>
      <c r="E630" s="108"/>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spans="2:26" ht="15.75" customHeight="1" x14ac:dyDescent="0.25">
      <c r="B631" s="101"/>
      <c r="C631" s="108"/>
      <c r="D631" s="109"/>
      <c r="E631" s="108"/>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spans="2:26" ht="15.75" customHeight="1" x14ac:dyDescent="0.25">
      <c r="B632" s="101"/>
      <c r="C632" s="108"/>
      <c r="D632" s="109"/>
      <c r="E632" s="108"/>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spans="2:26" ht="15.75" customHeight="1" x14ac:dyDescent="0.25">
      <c r="B633" s="101"/>
      <c r="C633" s="108"/>
      <c r="D633" s="109"/>
      <c r="E633" s="108"/>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spans="2:26" ht="15.75" customHeight="1" x14ac:dyDescent="0.25">
      <c r="B634" s="101"/>
      <c r="C634" s="108"/>
      <c r="D634" s="109"/>
      <c r="E634" s="108"/>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spans="2:26" ht="15.75" customHeight="1" x14ac:dyDescent="0.25">
      <c r="B635" s="101"/>
      <c r="C635" s="108"/>
      <c r="D635" s="109"/>
      <c r="E635" s="108"/>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spans="2:26" ht="15.75" customHeight="1" x14ac:dyDescent="0.25">
      <c r="B636" s="101"/>
      <c r="C636" s="108"/>
      <c r="D636" s="109"/>
      <c r="E636" s="108"/>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spans="2:26" ht="15.75" customHeight="1" x14ac:dyDescent="0.25">
      <c r="B637" s="101"/>
      <c r="C637" s="108"/>
      <c r="D637" s="109"/>
      <c r="E637" s="108"/>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spans="2:26" ht="15.75" customHeight="1" x14ac:dyDescent="0.25">
      <c r="B638" s="101"/>
      <c r="C638" s="108"/>
      <c r="D638" s="109"/>
      <c r="E638" s="108"/>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spans="2:26" ht="15.75" customHeight="1" x14ac:dyDescent="0.25">
      <c r="B639" s="101"/>
      <c r="C639" s="108"/>
      <c r="D639" s="109"/>
      <c r="E639" s="108"/>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spans="2:26" ht="15.75" customHeight="1" x14ac:dyDescent="0.25">
      <c r="B640" s="101"/>
      <c r="C640" s="108"/>
      <c r="D640" s="109"/>
      <c r="E640" s="108"/>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spans="2:26" ht="15.75" customHeight="1" x14ac:dyDescent="0.25">
      <c r="B641" s="101"/>
      <c r="C641" s="108"/>
      <c r="D641" s="109"/>
      <c r="E641" s="108"/>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spans="2:26" ht="15.75" customHeight="1" x14ac:dyDescent="0.25">
      <c r="B642" s="101"/>
      <c r="C642" s="108"/>
      <c r="D642" s="109"/>
      <c r="E642" s="108"/>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spans="2:26" ht="15.75" customHeight="1" x14ac:dyDescent="0.25">
      <c r="B643" s="101"/>
      <c r="C643" s="108"/>
      <c r="D643" s="109"/>
      <c r="E643" s="108"/>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spans="2:26" ht="15.75" customHeight="1" x14ac:dyDescent="0.25">
      <c r="B644" s="101"/>
      <c r="C644" s="108"/>
      <c r="D644" s="109"/>
      <c r="E644" s="108"/>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spans="2:26" ht="15.75" customHeight="1" x14ac:dyDescent="0.25">
      <c r="B645" s="101"/>
      <c r="C645" s="108"/>
      <c r="D645" s="109"/>
      <c r="E645" s="108"/>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spans="2:26" ht="15.75" customHeight="1" x14ac:dyDescent="0.25">
      <c r="B646" s="101"/>
      <c r="C646" s="108"/>
      <c r="D646" s="109"/>
      <c r="E646" s="108"/>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spans="2:26" ht="15.75" customHeight="1" x14ac:dyDescent="0.25">
      <c r="B647" s="101"/>
      <c r="C647" s="108"/>
      <c r="D647" s="109"/>
      <c r="E647" s="108"/>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spans="2:26" ht="15.75" customHeight="1" x14ac:dyDescent="0.25">
      <c r="B648" s="101"/>
      <c r="C648" s="108"/>
      <c r="D648" s="109"/>
      <c r="E648" s="108"/>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spans="2:26" ht="15.75" customHeight="1" x14ac:dyDescent="0.25">
      <c r="B649" s="101"/>
      <c r="C649" s="108"/>
      <c r="D649" s="109"/>
      <c r="E649" s="108"/>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spans="2:26" ht="15.75" customHeight="1" x14ac:dyDescent="0.25">
      <c r="B650" s="101"/>
      <c r="C650" s="108"/>
      <c r="D650" s="109"/>
      <c r="E650" s="108"/>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spans="2:26" ht="15.75" customHeight="1" x14ac:dyDescent="0.25">
      <c r="B651" s="101"/>
      <c r="C651" s="108"/>
      <c r="D651" s="109"/>
      <c r="E651" s="108"/>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spans="2:26" ht="15.75" customHeight="1" x14ac:dyDescent="0.25">
      <c r="B652" s="101"/>
      <c r="C652" s="108"/>
      <c r="D652" s="109"/>
      <c r="E652" s="108"/>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spans="2:26" ht="15.75" customHeight="1" x14ac:dyDescent="0.25">
      <c r="B653" s="101"/>
      <c r="C653" s="108"/>
      <c r="D653" s="109"/>
      <c r="E653" s="108"/>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2:26" ht="15.75" customHeight="1" x14ac:dyDescent="0.25">
      <c r="B654" s="101"/>
      <c r="C654" s="108"/>
      <c r="D654" s="109"/>
      <c r="E654" s="108"/>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2:26" ht="15.75" customHeight="1" x14ac:dyDescent="0.25">
      <c r="B655" s="101"/>
      <c r="C655" s="108"/>
      <c r="D655" s="109"/>
      <c r="E655" s="108"/>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2:26" ht="15.75" customHeight="1" x14ac:dyDescent="0.25">
      <c r="B656" s="101"/>
      <c r="C656" s="108"/>
      <c r="D656" s="109"/>
      <c r="E656" s="108"/>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spans="2:26" ht="15.75" customHeight="1" x14ac:dyDescent="0.25">
      <c r="B657" s="101"/>
      <c r="C657" s="108"/>
      <c r="D657" s="109"/>
      <c r="E657" s="108"/>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spans="2:26" ht="15.75" customHeight="1" x14ac:dyDescent="0.25">
      <c r="B658" s="101"/>
      <c r="C658" s="108"/>
      <c r="D658" s="109"/>
      <c r="E658" s="108"/>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spans="2:26" ht="15.75" customHeight="1" x14ac:dyDescent="0.25">
      <c r="B659" s="101"/>
      <c r="C659" s="108"/>
      <c r="D659" s="109"/>
      <c r="E659" s="108"/>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spans="2:26" ht="15.75" customHeight="1" x14ac:dyDescent="0.25">
      <c r="B660" s="101"/>
      <c r="C660" s="108"/>
      <c r="D660" s="109"/>
      <c r="E660" s="108"/>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spans="2:26" ht="15.75" customHeight="1" x14ac:dyDescent="0.25">
      <c r="B661" s="101"/>
      <c r="C661" s="108"/>
      <c r="D661" s="109"/>
      <c r="E661" s="108"/>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spans="2:26" ht="15.75" customHeight="1" x14ac:dyDescent="0.25">
      <c r="B662" s="101"/>
      <c r="C662" s="108"/>
      <c r="D662" s="109"/>
      <c r="E662" s="108"/>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spans="2:26" ht="15.75" customHeight="1" x14ac:dyDescent="0.25">
      <c r="B663" s="101"/>
      <c r="C663" s="108"/>
      <c r="D663" s="109"/>
      <c r="E663" s="108"/>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spans="2:26" ht="15.75" customHeight="1" x14ac:dyDescent="0.25">
      <c r="B664" s="101"/>
      <c r="C664" s="108"/>
      <c r="D664" s="109"/>
      <c r="E664" s="108"/>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spans="2:26" ht="15.75" customHeight="1" x14ac:dyDescent="0.25">
      <c r="B665" s="101"/>
      <c r="C665" s="108"/>
      <c r="D665" s="109"/>
      <c r="E665" s="108"/>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spans="2:26" ht="15.75" customHeight="1" x14ac:dyDescent="0.25">
      <c r="B666" s="101"/>
      <c r="C666" s="108"/>
      <c r="D666" s="109"/>
      <c r="E666" s="108"/>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spans="2:26" ht="15.75" customHeight="1" x14ac:dyDescent="0.25">
      <c r="B667" s="101"/>
      <c r="C667" s="108"/>
      <c r="D667" s="109"/>
      <c r="E667" s="108"/>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spans="2:26" ht="15.75" customHeight="1" x14ac:dyDescent="0.25">
      <c r="B668" s="101"/>
      <c r="C668" s="108"/>
      <c r="D668" s="109"/>
      <c r="E668" s="108"/>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spans="2:26" ht="15.75" customHeight="1" x14ac:dyDescent="0.25">
      <c r="B669" s="101"/>
      <c r="C669" s="108"/>
      <c r="D669" s="109"/>
      <c r="E669" s="108"/>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spans="2:26" ht="15.75" customHeight="1" x14ac:dyDescent="0.25">
      <c r="B670" s="101"/>
      <c r="C670" s="108"/>
      <c r="D670" s="109"/>
      <c r="E670" s="108"/>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spans="2:26" ht="15.75" customHeight="1" x14ac:dyDescent="0.25">
      <c r="B671" s="101"/>
      <c r="C671" s="108"/>
      <c r="D671" s="109"/>
      <c r="E671" s="108"/>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spans="2:26" ht="15.75" customHeight="1" x14ac:dyDescent="0.25">
      <c r="B672" s="101"/>
      <c r="C672" s="108"/>
      <c r="D672" s="109"/>
      <c r="E672" s="108"/>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spans="2:26" ht="15.75" customHeight="1" x14ac:dyDescent="0.25">
      <c r="B673" s="101"/>
      <c r="C673" s="108"/>
      <c r="D673" s="109"/>
      <c r="E673" s="108"/>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spans="2:26" ht="15.75" customHeight="1" x14ac:dyDescent="0.25">
      <c r="B674" s="101"/>
      <c r="C674" s="108"/>
      <c r="D674" s="109"/>
      <c r="E674" s="108"/>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spans="2:26" ht="15.75" customHeight="1" x14ac:dyDescent="0.25">
      <c r="B675" s="101"/>
      <c r="C675" s="108"/>
      <c r="D675" s="109"/>
      <c r="E675" s="108"/>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spans="2:26" ht="15.75" customHeight="1" x14ac:dyDescent="0.25">
      <c r="B676" s="101"/>
      <c r="C676" s="108"/>
      <c r="D676" s="109"/>
      <c r="E676" s="108"/>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spans="2:26" ht="15.75" customHeight="1" x14ac:dyDescent="0.25">
      <c r="B677" s="101"/>
      <c r="C677" s="108"/>
      <c r="D677" s="109"/>
      <c r="E677" s="108"/>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spans="2:26" ht="15.75" customHeight="1" x14ac:dyDescent="0.25">
      <c r="B678" s="101"/>
      <c r="C678" s="108"/>
      <c r="D678" s="109"/>
      <c r="E678" s="108"/>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spans="2:26" ht="15.75" customHeight="1" x14ac:dyDescent="0.25">
      <c r="B679" s="101"/>
      <c r="C679" s="108"/>
      <c r="D679" s="109"/>
      <c r="E679" s="108"/>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spans="2:26" ht="15.75" customHeight="1" x14ac:dyDescent="0.25">
      <c r="B680" s="101"/>
      <c r="C680" s="108"/>
      <c r="D680" s="109"/>
      <c r="E680" s="108"/>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spans="2:26" ht="15.75" customHeight="1" x14ac:dyDescent="0.25">
      <c r="B681" s="101"/>
      <c r="C681" s="108"/>
      <c r="D681" s="109"/>
      <c r="E681" s="108"/>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spans="2:26" ht="15.75" customHeight="1" x14ac:dyDescent="0.25">
      <c r="B682" s="101"/>
      <c r="C682" s="108"/>
      <c r="D682" s="109"/>
      <c r="E682" s="108"/>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spans="2:26" ht="15.75" customHeight="1" x14ac:dyDescent="0.25">
      <c r="B683" s="101"/>
      <c r="C683" s="108"/>
      <c r="D683" s="109"/>
      <c r="E683" s="108"/>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spans="2:26" ht="15.75" customHeight="1" x14ac:dyDescent="0.25">
      <c r="B684" s="101"/>
      <c r="C684" s="108"/>
      <c r="D684" s="109"/>
      <c r="E684" s="108"/>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spans="2:26" ht="15.75" customHeight="1" x14ac:dyDescent="0.25">
      <c r="B685" s="101"/>
      <c r="C685" s="108"/>
      <c r="D685" s="109"/>
      <c r="E685" s="108"/>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spans="2:26" ht="15.75" customHeight="1" x14ac:dyDescent="0.25">
      <c r="B686" s="101"/>
      <c r="C686" s="108"/>
      <c r="D686" s="109"/>
      <c r="E686" s="108"/>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spans="2:26" ht="15.75" customHeight="1" x14ac:dyDescent="0.25">
      <c r="B687" s="101"/>
      <c r="C687" s="108"/>
      <c r="D687" s="109"/>
      <c r="E687" s="108"/>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spans="2:26" ht="15.75" customHeight="1" x14ac:dyDescent="0.25">
      <c r="B688" s="101"/>
      <c r="C688" s="108"/>
      <c r="D688" s="109"/>
      <c r="E688" s="108"/>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spans="2:26" ht="15.75" customHeight="1" x14ac:dyDescent="0.25">
      <c r="B689" s="101"/>
      <c r="C689" s="108"/>
      <c r="D689" s="109"/>
      <c r="E689" s="108"/>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spans="2:26" ht="15.75" customHeight="1" x14ac:dyDescent="0.25">
      <c r="B690" s="101"/>
      <c r="C690" s="108"/>
      <c r="D690" s="109"/>
      <c r="E690" s="108"/>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spans="2:26" ht="15.75" customHeight="1" x14ac:dyDescent="0.25">
      <c r="B691" s="101"/>
      <c r="C691" s="108"/>
      <c r="D691" s="109"/>
      <c r="E691" s="108"/>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spans="2:26" ht="15.75" customHeight="1" x14ac:dyDescent="0.25">
      <c r="B692" s="101"/>
      <c r="C692" s="108"/>
      <c r="D692" s="109"/>
      <c r="E692" s="108"/>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spans="2:26" ht="15.75" customHeight="1" x14ac:dyDescent="0.25">
      <c r="B693" s="101"/>
      <c r="C693" s="108"/>
      <c r="D693" s="109"/>
      <c r="E693" s="108"/>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spans="2:26" ht="15.75" customHeight="1" x14ac:dyDescent="0.25">
      <c r="B694" s="101"/>
      <c r="C694" s="108"/>
      <c r="D694" s="109"/>
      <c r="E694" s="108"/>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spans="2:26" ht="15.75" customHeight="1" x14ac:dyDescent="0.25">
      <c r="B695" s="101"/>
      <c r="C695" s="108"/>
      <c r="D695" s="109"/>
      <c r="E695" s="108"/>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spans="2:26" ht="15.75" customHeight="1" x14ac:dyDescent="0.25">
      <c r="B696" s="101"/>
      <c r="C696" s="108"/>
      <c r="D696" s="109"/>
      <c r="E696" s="108"/>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spans="2:26" ht="15.75" customHeight="1" x14ac:dyDescent="0.25">
      <c r="B697" s="101"/>
      <c r="C697" s="108"/>
      <c r="D697" s="109"/>
      <c r="E697" s="108"/>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spans="2:26" ht="15.75" customHeight="1" x14ac:dyDescent="0.25">
      <c r="B698" s="101"/>
      <c r="C698" s="108"/>
      <c r="D698" s="109"/>
      <c r="E698" s="108"/>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spans="2:26" ht="15.75" customHeight="1" x14ac:dyDescent="0.25">
      <c r="B699" s="101"/>
      <c r="C699" s="108"/>
      <c r="D699" s="109"/>
      <c r="E699" s="108"/>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spans="2:26" ht="15.75" customHeight="1" x14ac:dyDescent="0.25">
      <c r="B700" s="101"/>
      <c r="C700" s="108"/>
      <c r="D700" s="109"/>
      <c r="E700" s="108"/>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spans="2:26" ht="15.75" customHeight="1" x14ac:dyDescent="0.25">
      <c r="B701" s="101"/>
      <c r="C701" s="108"/>
      <c r="D701" s="109"/>
      <c r="E701" s="108"/>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spans="2:26" ht="15.75" customHeight="1" x14ac:dyDescent="0.25">
      <c r="B702" s="101"/>
      <c r="C702" s="108"/>
      <c r="D702" s="109"/>
      <c r="E702" s="108"/>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spans="2:26" ht="15.75" customHeight="1" x14ac:dyDescent="0.25">
      <c r="B703" s="101"/>
      <c r="C703" s="108"/>
      <c r="D703" s="109"/>
      <c r="E703" s="108"/>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spans="2:26" ht="15.75" customHeight="1" x14ac:dyDescent="0.25">
      <c r="B704" s="101"/>
      <c r="C704" s="108"/>
      <c r="D704" s="109"/>
      <c r="E704" s="108"/>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spans="2:26" ht="15.75" customHeight="1" x14ac:dyDescent="0.25">
      <c r="B705" s="101"/>
      <c r="C705" s="108"/>
      <c r="D705" s="109"/>
      <c r="E705" s="108"/>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spans="2:26" ht="15.75" customHeight="1" x14ac:dyDescent="0.25">
      <c r="B706" s="101"/>
      <c r="C706" s="108"/>
      <c r="D706" s="109"/>
      <c r="E706" s="108"/>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spans="2:26" ht="15.75" customHeight="1" x14ac:dyDescent="0.25">
      <c r="B707" s="101"/>
      <c r="C707" s="108"/>
      <c r="D707" s="109"/>
      <c r="E707" s="108"/>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spans="2:26" ht="15.75" customHeight="1" x14ac:dyDescent="0.25">
      <c r="B708" s="101"/>
      <c r="C708" s="108"/>
      <c r="D708" s="109"/>
      <c r="E708" s="108"/>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spans="2:26" ht="15.75" customHeight="1" x14ac:dyDescent="0.25">
      <c r="B709" s="101"/>
      <c r="C709" s="108"/>
      <c r="D709" s="109"/>
      <c r="E709" s="108"/>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spans="2:26" ht="15.75" customHeight="1" x14ac:dyDescent="0.25">
      <c r="B710" s="101"/>
      <c r="C710" s="108"/>
      <c r="D710" s="109"/>
      <c r="E710" s="108"/>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spans="2:26" ht="15.75" customHeight="1" x14ac:dyDescent="0.25">
      <c r="B711" s="101"/>
      <c r="C711" s="108"/>
      <c r="D711" s="109"/>
      <c r="E711" s="108"/>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spans="2:26" ht="15.75" customHeight="1" x14ac:dyDescent="0.25">
      <c r="B712" s="101"/>
      <c r="C712" s="108"/>
      <c r="D712" s="109"/>
      <c r="E712" s="108"/>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spans="2:26" ht="15.75" customHeight="1" x14ac:dyDescent="0.25">
      <c r="B713" s="101"/>
      <c r="C713" s="108"/>
      <c r="D713" s="109"/>
      <c r="E713" s="108"/>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2:26" ht="15.75" customHeight="1" x14ac:dyDescent="0.25">
      <c r="B714" s="101"/>
      <c r="C714" s="108"/>
      <c r="D714" s="109"/>
      <c r="E714" s="108"/>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2:26" ht="15.75" customHeight="1" x14ac:dyDescent="0.25">
      <c r="B715" s="101"/>
      <c r="C715" s="108"/>
      <c r="D715" s="109"/>
      <c r="E715" s="108"/>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2:26" ht="15.75" customHeight="1" x14ac:dyDescent="0.25">
      <c r="B716" s="101"/>
      <c r="C716" s="108"/>
      <c r="D716" s="109"/>
      <c r="E716" s="108"/>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spans="2:26" ht="15.75" customHeight="1" x14ac:dyDescent="0.25">
      <c r="B717" s="101"/>
      <c r="C717" s="108"/>
      <c r="D717" s="109"/>
      <c r="E717" s="108"/>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spans="2:26" ht="15.75" customHeight="1" x14ac:dyDescent="0.25">
      <c r="B718" s="101"/>
      <c r="C718" s="108"/>
      <c r="D718" s="109"/>
      <c r="E718" s="108"/>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spans="2:26" ht="15.75" customHeight="1" x14ac:dyDescent="0.25">
      <c r="B719" s="101"/>
      <c r="C719" s="108"/>
      <c r="D719" s="109"/>
      <c r="E719" s="108"/>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spans="2:26" ht="15.75" customHeight="1" x14ac:dyDescent="0.25">
      <c r="B720" s="101"/>
      <c r="C720" s="108"/>
      <c r="D720" s="109"/>
      <c r="E720" s="108"/>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spans="2:26" ht="15.75" customHeight="1" x14ac:dyDescent="0.25">
      <c r="B721" s="101"/>
      <c r="C721" s="108"/>
      <c r="D721" s="109"/>
      <c r="E721" s="108"/>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spans="2:26" ht="15.75" customHeight="1" x14ac:dyDescent="0.25">
      <c r="B722" s="101"/>
      <c r="C722" s="108"/>
      <c r="D722" s="109"/>
      <c r="E722" s="108"/>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spans="2:26" ht="15.75" customHeight="1" x14ac:dyDescent="0.25">
      <c r="B723" s="101"/>
      <c r="C723" s="108"/>
      <c r="D723" s="109"/>
      <c r="E723" s="108"/>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spans="2:26" ht="15.75" customHeight="1" x14ac:dyDescent="0.25">
      <c r="B724" s="101"/>
      <c r="C724" s="108"/>
      <c r="D724" s="109"/>
      <c r="E724" s="108"/>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spans="2:26" ht="15.75" customHeight="1" x14ac:dyDescent="0.25">
      <c r="B725" s="101"/>
      <c r="C725" s="108"/>
      <c r="D725" s="109"/>
      <c r="E725" s="108"/>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spans="2:26" ht="15.75" customHeight="1" x14ac:dyDescent="0.25">
      <c r="B726" s="101"/>
      <c r="C726" s="108"/>
      <c r="D726" s="109"/>
      <c r="E726" s="108"/>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spans="2:26" ht="15.75" customHeight="1" x14ac:dyDescent="0.25">
      <c r="B727" s="101"/>
      <c r="C727" s="108"/>
      <c r="D727" s="109"/>
      <c r="E727" s="108"/>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spans="2:26" ht="15.75" customHeight="1" x14ac:dyDescent="0.25">
      <c r="B728" s="101"/>
      <c r="C728" s="108"/>
      <c r="D728" s="109"/>
      <c r="E728" s="108"/>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spans="2:26" ht="15.75" customHeight="1" x14ac:dyDescent="0.25">
      <c r="B729" s="101"/>
      <c r="C729" s="108"/>
      <c r="D729" s="109"/>
      <c r="E729" s="108"/>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spans="2:26" ht="15.75" customHeight="1" x14ac:dyDescent="0.25">
      <c r="B730" s="101"/>
      <c r="C730" s="108"/>
      <c r="D730" s="109"/>
      <c r="E730" s="108"/>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spans="2:26" ht="15.75" customHeight="1" x14ac:dyDescent="0.25">
      <c r="B731" s="101"/>
      <c r="C731" s="108"/>
      <c r="D731" s="109"/>
      <c r="E731" s="108"/>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spans="2:26" ht="15.75" customHeight="1" x14ac:dyDescent="0.25">
      <c r="B732" s="101"/>
      <c r="C732" s="108"/>
      <c r="D732" s="109"/>
      <c r="E732" s="108"/>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spans="2:26" ht="15.75" customHeight="1" x14ac:dyDescent="0.25">
      <c r="B733" s="101"/>
      <c r="C733" s="108"/>
      <c r="D733" s="109"/>
      <c r="E733" s="108"/>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spans="2:26" ht="15.75" customHeight="1" x14ac:dyDescent="0.25">
      <c r="B734" s="101"/>
      <c r="C734" s="108"/>
      <c r="D734" s="109"/>
      <c r="E734" s="108"/>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spans="2:26" ht="15.75" customHeight="1" x14ac:dyDescent="0.25">
      <c r="B735" s="101"/>
      <c r="C735" s="108"/>
      <c r="D735" s="109"/>
      <c r="E735" s="108"/>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spans="2:26" ht="15.75" customHeight="1" x14ac:dyDescent="0.25">
      <c r="B736" s="101"/>
      <c r="C736" s="108"/>
      <c r="D736" s="109"/>
      <c r="E736" s="108"/>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spans="2:26" ht="15.75" customHeight="1" x14ac:dyDescent="0.25">
      <c r="B737" s="101"/>
      <c r="C737" s="108"/>
      <c r="D737" s="109"/>
      <c r="E737" s="108"/>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spans="2:26" ht="15.75" customHeight="1" x14ac:dyDescent="0.25">
      <c r="B738" s="101"/>
      <c r="C738" s="108"/>
      <c r="D738" s="109"/>
      <c r="E738" s="108"/>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spans="2:26" ht="15.75" customHeight="1" x14ac:dyDescent="0.25">
      <c r="B739" s="101"/>
      <c r="C739" s="108"/>
      <c r="D739" s="109"/>
      <c r="E739" s="108"/>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spans="2:26" ht="15.75" customHeight="1" x14ac:dyDescent="0.25">
      <c r="B740" s="101"/>
      <c r="C740" s="108"/>
      <c r="D740" s="109"/>
      <c r="E740" s="108"/>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2:26" ht="15.75" customHeight="1" x14ac:dyDescent="0.25">
      <c r="B741" s="101"/>
      <c r="C741" s="108"/>
      <c r="D741" s="109"/>
      <c r="E741" s="108"/>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spans="2:26" ht="15.75" customHeight="1" x14ac:dyDescent="0.25">
      <c r="B742" s="101"/>
      <c r="C742" s="108"/>
      <c r="D742" s="109"/>
      <c r="E742" s="108"/>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spans="2:26" ht="15.75" customHeight="1" x14ac:dyDescent="0.25">
      <c r="B743" s="101"/>
      <c r="C743" s="108"/>
      <c r="D743" s="109"/>
      <c r="E743" s="108"/>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spans="2:26" ht="15.75" customHeight="1" x14ac:dyDescent="0.25">
      <c r="B744" s="101"/>
      <c r="C744" s="108"/>
      <c r="D744" s="109"/>
      <c r="E744" s="108"/>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spans="2:26" ht="15.75" customHeight="1" x14ac:dyDescent="0.25">
      <c r="B745" s="101"/>
      <c r="C745" s="108"/>
      <c r="D745" s="109"/>
      <c r="E745" s="108"/>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spans="2:26" ht="15.75" customHeight="1" x14ac:dyDescent="0.25">
      <c r="B746" s="101"/>
      <c r="C746" s="108"/>
      <c r="D746" s="109"/>
      <c r="E746" s="108"/>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spans="2:26" ht="15.75" customHeight="1" x14ac:dyDescent="0.25">
      <c r="B747" s="101"/>
      <c r="C747" s="108"/>
      <c r="D747" s="109"/>
      <c r="E747" s="108"/>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spans="2:26" ht="15.75" customHeight="1" x14ac:dyDescent="0.25">
      <c r="B748" s="101"/>
      <c r="C748" s="108"/>
      <c r="D748" s="109"/>
      <c r="E748" s="108"/>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2:26" ht="15.75" customHeight="1" x14ac:dyDescent="0.25">
      <c r="B749" s="101"/>
      <c r="C749" s="108"/>
      <c r="D749" s="109"/>
      <c r="E749" s="108"/>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spans="2:26" ht="15.75" customHeight="1" x14ac:dyDescent="0.25">
      <c r="B750" s="101"/>
      <c r="C750" s="108"/>
      <c r="D750" s="109"/>
      <c r="E750" s="108"/>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spans="2:26" ht="15.75" customHeight="1" x14ac:dyDescent="0.25">
      <c r="B751" s="101"/>
      <c r="C751" s="108"/>
      <c r="D751" s="109"/>
      <c r="E751" s="108"/>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spans="2:26" ht="15.75" customHeight="1" x14ac:dyDescent="0.25">
      <c r="B752" s="101"/>
      <c r="C752" s="108"/>
      <c r="D752" s="109"/>
      <c r="E752" s="108"/>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spans="2:26" ht="15.75" customHeight="1" x14ac:dyDescent="0.25">
      <c r="B753" s="101"/>
      <c r="C753" s="108"/>
      <c r="D753" s="109"/>
      <c r="E753" s="108"/>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spans="2:26" ht="15.75" customHeight="1" x14ac:dyDescent="0.25">
      <c r="B754" s="101"/>
      <c r="C754" s="108"/>
      <c r="D754" s="109"/>
      <c r="E754" s="108"/>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2:26" ht="15.75" customHeight="1" x14ac:dyDescent="0.25">
      <c r="B755" s="101"/>
      <c r="C755" s="108"/>
      <c r="D755" s="109"/>
      <c r="E755" s="108"/>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2:26" ht="15.75" customHeight="1" x14ac:dyDescent="0.25">
      <c r="B756" s="101"/>
      <c r="C756" s="108"/>
      <c r="D756" s="109"/>
      <c r="E756" s="108"/>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2:26" ht="15.75" customHeight="1" x14ac:dyDescent="0.25">
      <c r="B757" s="101"/>
      <c r="C757" s="108"/>
      <c r="D757" s="109"/>
      <c r="E757" s="108"/>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spans="2:26" ht="15.75" customHeight="1" x14ac:dyDescent="0.25">
      <c r="B758" s="101"/>
      <c r="C758" s="108"/>
      <c r="D758" s="109"/>
      <c r="E758" s="108"/>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spans="2:26" ht="15.75" customHeight="1" x14ac:dyDescent="0.25">
      <c r="B759" s="101"/>
      <c r="C759" s="108"/>
      <c r="D759" s="109"/>
      <c r="E759" s="108"/>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spans="2:26" ht="15.75" customHeight="1" x14ac:dyDescent="0.25">
      <c r="B760" s="101"/>
      <c r="C760" s="108"/>
      <c r="D760" s="109"/>
      <c r="E760" s="108"/>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spans="2:26" ht="15.75" customHeight="1" x14ac:dyDescent="0.25">
      <c r="B761" s="101"/>
      <c r="C761" s="108"/>
      <c r="D761" s="109"/>
      <c r="E761" s="108"/>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spans="2:26" ht="15.75" customHeight="1" x14ac:dyDescent="0.25">
      <c r="B762" s="101"/>
      <c r="C762" s="108"/>
      <c r="D762" s="109"/>
      <c r="E762" s="108"/>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2:26" ht="15.75" customHeight="1" x14ac:dyDescent="0.25">
      <c r="B763" s="101"/>
      <c r="C763" s="108"/>
      <c r="D763" s="109"/>
      <c r="E763" s="108"/>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spans="2:26" ht="15.75" customHeight="1" x14ac:dyDescent="0.25">
      <c r="B764" s="101"/>
      <c r="C764" s="108"/>
      <c r="D764" s="109"/>
      <c r="E764" s="108"/>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spans="2:26" ht="15.75" customHeight="1" x14ac:dyDescent="0.25">
      <c r="B765" s="101"/>
      <c r="C765" s="108"/>
      <c r="D765" s="109"/>
      <c r="E765" s="108"/>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spans="2:26" ht="15.75" customHeight="1" x14ac:dyDescent="0.25">
      <c r="B766" s="101"/>
      <c r="C766" s="108"/>
      <c r="D766" s="109"/>
      <c r="E766" s="108"/>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spans="2:26" ht="15.75" customHeight="1" x14ac:dyDescent="0.25">
      <c r="B767" s="101"/>
      <c r="C767" s="108"/>
      <c r="D767" s="109"/>
      <c r="E767" s="108"/>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spans="2:26" ht="15.75" customHeight="1" x14ac:dyDescent="0.25">
      <c r="B768" s="101"/>
      <c r="C768" s="108"/>
      <c r="D768" s="109"/>
      <c r="E768" s="108"/>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spans="2:26" ht="15.75" customHeight="1" x14ac:dyDescent="0.25">
      <c r="B769" s="101"/>
      <c r="C769" s="108"/>
      <c r="D769" s="109"/>
      <c r="E769" s="108"/>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spans="2:26" ht="15.75" customHeight="1" x14ac:dyDescent="0.25">
      <c r="B770" s="101"/>
      <c r="C770" s="108"/>
      <c r="D770" s="109"/>
      <c r="E770" s="108"/>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spans="2:26" ht="15.75" customHeight="1" x14ac:dyDescent="0.25">
      <c r="B771" s="101"/>
      <c r="C771" s="108"/>
      <c r="D771" s="109"/>
      <c r="E771" s="108"/>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2:26" ht="15.75" customHeight="1" x14ac:dyDescent="0.25">
      <c r="B772" s="101"/>
      <c r="C772" s="108"/>
      <c r="D772" s="109"/>
      <c r="E772" s="108"/>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spans="2:26" ht="15.75" customHeight="1" x14ac:dyDescent="0.25">
      <c r="B773" s="101"/>
      <c r="C773" s="108"/>
      <c r="D773" s="109"/>
      <c r="E773" s="108"/>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spans="2:26" ht="15.75" customHeight="1" x14ac:dyDescent="0.25">
      <c r="B774" s="101"/>
      <c r="C774" s="108"/>
      <c r="D774" s="109"/>
      <c r="E774" s="108"/>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spans="2:26" ht="15.75" customHeight="1" x14ac:dyDescent="0.25">
      <c r="B775" s="101"/>
      <c r="C775" s="108"/>
      <c r="D775" s="109"/>
      <c r="E775" s="108"/>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2:26" ht="15.75" customHeight="1" x14ac:dyDescent="0.25">
      <c r="B776" s="101"/>
      <c r="C776" s="108"/>
      <c r="D776" s="109"/>
      <c r="E776" s="108"/>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spans="2:26" ht="15.75" customHeight="1" x14ac:dyDescent="0.25">
      <c r="B777" s="101"/>
      <c r="C777" s="108"/>
      <c r="D777" s="109"/>
      <c r="E777" s="108"/>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spans="2:26" ht="15.75" customHeight="1" x14ac:dyDescent="0.25">
      <c r="B778" s="101"/>
      <c r="C778" s="108"/>
      <c r="D778" s="109"/>
      <c r="E778" s="108"/>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spans="2:26" ht="15.75" customHeight="1" x14ac:dyDescent="0.25">
      <c r="B779" s="101"/>
      <c r="C779" s="108"/>
      <c r="D779" s="109"/>
      <c r="E779" s="108"/>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spans="2:26" ht="15.75" customHeight="1" x14ac:dyDescent="0.25">
      <c r="B780" s="101"/>
      <c r="C780" s="108"/>
      <c r="D780" s="109"/>
      <c r="E780" s="108"/>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2:26" ht="15.75" customHeight="1" x14ac:dyDescent="0.25">
      <c r="B781" s="101"/>
      <c r="C781" s="108"/>
      <c r="D781" s="109"/>
      <c r="E781" s="108"/>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spans="2:26" ht="15.75" customHeight="1" x14ac:dyDescent="0.25">
      <c r="B782" s="101"/>
      <c r="C782" s="108"/>
      <c r="D782" s="109"/>
      <c r="E782" s="108"/>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spans="2:26" ht="15.75" customHeight="1" x14ac:dyDescent="0.25">
      <c r="B783" s="101"/>
      <c r="C783" s="108"/>
      <c r="D783" s="109"/>
      <c r="E783" s="108"/>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spans="2:26" ht="15.75" customHeight="1" x14ac:dyDescent="0.25">
      <c r="B784" s="101"/>
      <c r="C784" s="108"/>
      <c r="D784" s="109"/>
      <c r="E784" s="108"/>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spans="2:26" ht="15.75" customHeight="1" x14ac:dyDescent="0.25">
      <c r="B785" s="101"/>
      <c r="C785" s="108"/>
      <c r="D785" s="109"/>
      <c r="E785" s="108"/>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spans="2:26" ht="15.75" customHeight="1" x14ac:dyDescent="0.25">
      <c r="B786" s="101"/>
      <c r="C786" s="108"/>
      <c r="D786" s="109"/>
      <c r="E786" s="108"/>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spans="2:26" ht="15.75" customHeight="1" x14ac:dyDescent="0.25">
      <c r="B787" s="101"/>
      <c r="C787" s="108"/>
      <c r="D787" s="109"/>
      <c r="E787" s="108"/>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spans="2:26" ht="15.75" customHeight="1" x14ac:dyDescent="0.25">
      <c r="B788" s="101"/>
      <c r="C788" s="108"/>
      <c r="D788" s="109"/>
      <c r="E788" s="108"/>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spans="2:26" ht="15.75" customHeight="1" x14ac:dyDescent="0.25">
      <c r="B789" s="101"/>
      <c r="C789" s="108"/>
      <c r="D789" s="109"/>
      <c r="E789" s="108"/>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spans="2:26" ht="15.75" customHeight="1" x14ac:dyDescent="0.25">
      <c r="B790" s="101"/>
      <c r="C790" s="108"/>
      <c r="D790" s="109"/>
      <c r="E790" s="108"/>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spans="2:26" ht="15.75" customHeight="1" x14ac:dyDescent="0.25">
      <c r="B791" s="101"/>
      <c r="C791" s="108"/>
      <c r="D791" s="109"/>
      <c r="E791" s="108"/>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spans="2:26" ht="15.75" customHeight="1" x14ac:dyDescent="0.25">
      <c r="B792" s="101"/>
      <c r="C792" s="108"/>
      <c r="D792" s="109"/>
      <c r="E792" s="108"/>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spans="2:26" ht="15.75" customHeight="1" x14ac:dyDescent="0.25">
      <c r="B793" s="101"/>
      <c r="C793" s="108"/>
      <c r="D793" s="109"/>
      <c r="E793" s="108"/>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spans="2:26" ht="15.75" customHeight="1" x14ac:dyDescent="0.25">
      <c r="B794" s="101"/>
      <c r="C794" s="108"/>
      <c r="D794" s="109"/>
      <c r="E794" s="108"/>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spans="2:26" ht="15.75" customHeight="1" x14ac:dyDescent="0.25">
      <c r="B795" s="101"/>
      <c r="C795" s="108"/>
      <c r="D795" s="109"/>
      <c r="E795" s="108"/>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spans="2:26" ht="15.75" customHeight="1" x14ac:dyDescent="0.25">
      <c r="B796" s="101"/>
      <c r="C796" s="108"/>
      <c r="D796" s="109"/>
      <c r="E796" s="108"/>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spans="2:26" ht="15.75" customHeight="1" x14ac:dyDescent="0.25">
      <c r="B797" s="101"/>
      <c r="C797" s="108"/>
      <c r="D797" s="109"/>
      <c r="E797" s="108"/>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spans="2:26" ht="15.75" customHeight="1" x14ac:dyDescent="0.25">
      <c r="B798" s="101"/>
      <c r="C798" s="108"/>
      <c r="D798" s="109"/>
      <c r="E798" s="108"/>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spans="2:26" ht="15.75" customHeight="1" x14ac:dyDescent="0.25">
      <c r="B799" s="101"/>
      <c r="C799" s="108"/>
      <c r="D799" s="109"/>
      <c r="E799" s="108"/>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spans="2:26" ht="15.75" customHeight="1" x14ac:dyDescent="0.25">
      <c r="B800" s="101"/>
      <c r="C800" s="108"/>
      <c r="D800" s="109"/>
      <c r="E800" s="108"/>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spans="2:26" ht="15.75" customHeight="1" x14ac:dyDescent="0.25">
      <c r="B801" s="101"/>
      <c r="C801" s="108"/>
      <c r="D801" s="109"/>
      <c r="E801" s="108"/>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spans="2:26" ht="15.75" customHeight="1" x14ac:dyDescent="0.25">
      <c r="B802" s="101"/>
      <c r="C802" s="108"/>
      <c r="D802" s="109"/>
      <c r="E802" s="108"/>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spans="2:26" ht="15.75" customHeight="1" x14ac:dyDescent="0.25">
      <c r="B803" s="101"/>
      <c r="C803" s="108"/>
      <c r="D803" s="109"/>
      <c r="E803" s="108"/>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spans="2:26" ht="15.75" customHeight="1" x14ac:dyDescent="0.25">
      <c r="B804" s="101"/>
      <c r="C804" s="108"/>
      <c r="D804" s="109"/>
      <c r="E804" s="108"/>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spans="2:26" ht="15.75" customHeight="1" x14ac:dyDescent="0.25">
      <c r="B805" s="101"/>
      <c r="C805" s="108"/>
      <c r="D805" s="109"/>
      <c r="E805" s="108"/>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spans="2:26" ht="15.75" customHeight="1" x14ac:dyDescent="0.25">
      <c r="B806" s="101"/>
      <c r="C806" s="108"/>
      <c r="D806" s="109"/>
      <c r="E806" s="108"/>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spans="2:26" ht="15.75" customHeight="1" x14ac:dyDescent="0.25">
      <c r="B807" s="101"/>
      <c r="C807" s="108"/>
      <c r="D807" s="109"/>
      <c r="E807" s="108"/>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spans="2:26" ht="15.75" customHeight="1" x14ac:dyDescent="0.25">
      <c r="B808" s="101"/>
      <c r="C808" s="108"/>
      <c r="D808" s="109"/>
      <c r="E808" s="108"/>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spans="2:26" ht="15.75" customHeight="1" x14ac:dyDescent="0.25">
      <c r="B809" s="101"/>
      <c r="C809" s="108"/>
      <c r="D809" s="109"/>
      <c r="E809" s="108"/>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spans="2:26" ht="15.75" customHeight="1" x14ac:dyDescent="0.25">
      <c r="B810" s="101"/>
      <c r="C810" s="108"/>
      <c r="D810" s="109"/>
      <c r="E810" s="108"/>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spans="2:26" ht="15.75" customHeight="1" x14ac:dyDescent="0.25">
      <c r="B811" s="101"/>
      <c r="C811" s="108"/>
      <c r="D811" s="109"/>
      <c r="E811" s="108"/>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spans="2:26" ht="15.75" customHeight="1" x14ac:dyDescent="0.25">
      <c r="B812" s="101"/>
      <c r="C812" s="108"/>
      <c r="D812" s="109"/>
      <c r="E812" s="108"/>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spans="2:26" ht="15.75" customHeight="1" x14ac:dyDescent="0.25">
      <c r="B813" s="101"/>
      <c r="C813" s="108"/>
      <c r="D813" s="109"/>
      <c r="E813" s="108"/>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spans="2:26" ht="15.75" customHeight="1" x14ac:dyDescent="0.25">
      <c r="B814" s="101"/>
      <c r="C814" s="108"/>
      <c r="D814" s="109"/>
      <c r="E814" s="108"/>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spans="2:26" ht="15.75" customHeight="1" x14ac:dyDescent="0.25">
      <c r="B815" s="101"/>
      <c r="C815" s="108"/>
      <c r="D815" s="109"/>
      <c r="E815" s="108"/>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spans="2:26" ht="15.75" customHeight="1" x14ac:dyDescent="0.25">
      <c r="B816" s="101"/>
      <c r="C816" s="108"/>
      <c r="D816" s="109"/>
      <c r="E816" s="108"/>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spans="2:26" ht="15.75" customHeight="1" x14ac:dyDescent="0.25">
      <c r="B817" s="101"/>
      <c r="C817" s="108"/>
      <c r="D817" s="109"/>
      <c r="E817" s="108"/>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spans="2:26" ht="15.75" customHeight="1" x14ac:dyDescent="0.25">
      <c r="B818" s="101"/>
      <c r="C818" s="108"/>
      <c r="D818" s="109"/>
      <c r="E818" s="108"/>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spans="2:26" ht="15.75" customHeight="1" x14ac:dyDescent="0.25">
      <c r="B819" s="101"/>
      <c r="C819" s="108"/>
      <c r="D819" s="109"/>
      <c r="E819" s="108"/>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spans="2:26" ht="15.75" customHeight="1" x14ac:dyDescent="0.25">
      <c r="B820" s="101"/>
      <c r="C820" s="108"/>
      <c r="D820" s="109"/>
      <c r="E820" s="108"/>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spans="2:26" ht="15.75" customHeight="1" x14ac:dyDescent="0.25">
      <c r="B821" s="101"/>
      <c r="C821" s="108"/>
      <c r="D821" s="109"/>
      <c r="E821" s="108"/>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spans="2:26" ht="15.75" customHeight="1" x14ac:dyDescent="0.25">
      <c r="B822" s="101"/>
      <c r="C822" s="108"/>
      <c r="D822" s="109"/>
      <c r="E822" s="108"/>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spans="2:26" ht="15.75" customHeight="1" x14ac:dyDescent="0.25">
      <c r="B823" s="101"/>
      <c r="C823" s="108"/>
      <c r="D823" s="109"/>
      <c r="E823" s="108"/>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spans="2:26" ht="15.75" customHeight="1" x14ac:dyDescent="0.25">
      <c r="B824" s="101"/>
      <c r="C824" s="108"/>
      <c r="D824" s="109"/>
      <c r="E824" s="108"/>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spans="2:26" ht="15.75" customHeight="1" x14ac:dyDescent="0.25">
      <c r="B825" s="101"/>
      <c r="C825" s="108"/>
      <c r="D825" s="109"/>
      <c r="E825" s="108"/>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spans="2:26" ht="15.75" customHeight="1" x14ac:dyDescent="0.25">
      <c r="B826" s="101"/>
      <c r="C826" s="108"/>
      <c r="D826" s="109"/>
      <c r="E826" s="108"/>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spans="2:26" ht="15.75" customHeight="1" x14ac:dyDescent="0.25">
      <c r="B827" s="101"/>
      <c r="C827" s="108"/>
      <c r="D827" s="109"/>
      <c r="E827" s="108"/>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spans="2:26" ht="15.75" customHeight="1" x14ac:dyDescent="0.25">
      <c r="B828" s="101"/>
      <c r="C828" s="108"/>
      <c r="D828" s="109"/>
      <c r="E828" s="108"/>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spans="2:26" ht="15.75" customHeight="1" x14ac:dyDescent="0.25">
      <c r="B829" s="101"/>
      <c r="C829" s="108"/>
      <c r="D829" s="109"/>
      <c r="E829" s="108"/>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spans="2:26" ht="15.75" customHeight="1" x14ac:dyDescent="0.25">
      <c r="B830" s="101"/>
      <c r="C830" s="108"/>
      <c r="D830" s="109"/>
      <c r="E830" s="108"/>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spans="2:26" ht="15.75" customHeight="1" x14ac:dyDescent="0.25">
      <c r="B831" s="101"/>
      <c r="C831" s="108"/>
      <c r="D831" s="109"/>
      <c r="E831" s="108"/>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spans="2:26" ht="15.75" customHeight="1" x14ac:dyDescent="0.25">
      <c r="B832" s="101"/>
      <c r="C832" s="108"/>
      <c r="D832" s="109"/>
      <c r="E832" s="108"/>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spans="2:26" ht="15.75" customHeight="1" x14ac:dyDescent="0.25">
      <c r="B833" s="101"/>
      <c r="C833" s="108"/>
      <c r="D833" s="109"/>
      <c r="E833" s="108"/>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spans="2:26" ht="15.75" customHeight="1" x14ac:dyDescent="0.25">
      <c r="B834" s="101"/>
      <c r="C834" s="108"/>
      <c r="D834" s="109"/>
      <c r="E834" s="108"/>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spans="2:26" ht="15.75" customHeight="1" x14ac:dyDescent="0.25">
      <c r="B835" s="101"/>
      <c r="C835" s="108"/>
      <c r="D835" s="109"/>
      <c r="E835" s="108"/>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spans="2:26" ht="15.75" customHeight="1" x14ac:dyDescent="0.25">
      <c r="B836" s="101"/>
      <c r="C836" s="108"/>
      <c r="D836" s="109"/>
      <c r="E836" s="108"/>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spans="2:26" ht="15.75" customHeight="1" x14ac:dyDescent="0.25">
      <c r="B837" s="101"/>
      <c r="C837" s="108"/>
      <c r="D837" s="109"/>
      <c r="E837" s="108"/>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spans="2:26" ht="15.75" customHeight="1" x14ac:dyDescent="0.25">
      <c r="B838" s="101"/>
      <c r="C838" s="108"/>
      <c r="D838" s="109"/>
      <c r="E838" s="108"/>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spans="2:26" ht="15.75" customHeight="1" x14ac:dyDescent="0.25">
      <c r="B839" s="101"/>
      <c r="C839" s="108"/>
      <c r="D839" s="109"/>
      <c r="E839" s="108"/>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spans="2:26" ht="15.75" customHeight="1" x14ac:dyDescent="0.25">
      <c r="B840" s="101"/>
      <c r="C840" s="108"/>
      <c r="D840" s="109"/>
      <c r="E840" s="108"/>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spans="2:26" ht="15.75" customHeight="1" x14ac:dyDescent="0.25">
      <c r="B841" s="101"/>
      <c r="C841" s="108"/>
      <c r="D841" s="109"/>
      <c r="E841" s="108"/>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spans="2:26" ht="15.75" customHeight="1" x14ac:dyDescent="0.25">
      <c r="B842" s="101"/>
      <c r="C842" s="108"/>
      <c r="D842" s="109"/>
      <c r="E842" s="108"/>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spans="2:26" ht="15.75" customHeight="1" x14ac:dyDescent="0.25">
      <c r="B843" s="101"/>
      <c r="C843" s="108"/>
      <c r="D843" s="109"/>
      <c r="E843" s="108"/>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spans="2:26" ht="15.75" customHeight="1" x14ac:dyDescent="0.25">
      <c r="B844" s="101"/>
      <c r="C844" s="108"/>
      <c r="D844" s="109"/>
      <c r="E844" s="108"/>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spans="2:26" ht="15.75" customHeight="1" x14ac:dyDescent="0.25">
      <c r="B845" s="101"/>
      <c r="C845" s="108"/>
      <c r="D845" s="109"/>
      <c r="E845" s="108"/>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spans="2:26" ht="15.75" customHeight="1" x14ac:dyDescent="0.25">
      <c r="B846" s="101"/>
      <c r="C846" s="108"/>
      <c r="D846" s="109"/>
      <c r="E846" s="108"/>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spans="2:26" ht="15.75" customHeight="1" x14ac:dyDescent="0.25">
      <c r="B847" s="101"/>
      <c r="C847" s="108"/>
      <c r="D847" s="109"/>
      <c r="E847" s="108"/>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spans="2:26" ht="15.75" customHeight="1" x14ac:dyDescent="0.25">
      <c r="B848" s="101"/>
      <c r="C848" s="108"/>
      <c r="D848" s="109"/>
      <c r="E848" s="108"/>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spans="2:26" ht="15.75" customHeight="1" x14ac:dyDescent="0.25">
      <c r="B849" s="101"/>
      <c r="C849" s="108"/>
      <c r="D849" s="109"/>
      <c r="E849" s="108"/>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spans="2:26" ht="15.75" customHeight="1" x14ac:dyDescent="0.25">
      <c r="B850" s="101"/>
      <c r="C850" s="108"/>
      <c r="D850" s="109"/>
      <c r="E850" s="108"/>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spans="2:26" ht="15.75" customHeight="1" x14ac:dyDescent="0.25">
      <c r="B851" s="101"/>
      <c r="C851" s="108"/>
      <c r="D851" s="109"/>
      <c r="E851" s="108"/>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spans="2:26" ht="15.75" customHeight="1" x14ac:dyDescent="0.25">
      <c r="B852" s="101"/>
      <c r="C852" s="108"/>
      <c r="D852" s="109"/>
      <c r="E852" s="108"/>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spans="2:26" ht="15.75" customHeight="1" x14ac:dyDescent="0.25">
      <c r="B853" s="101"/>
      <c r="C853" s="108"/>
      <c r="D853" s="109"/>
      <c r="E853" s="108"/>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spans="2:26" ht="15.75" customHeight="1" x14ac:dyDescent="0.25">
      <c r="B854" s="101"/>
      <c r="C854" s="108"/>
      <c r="D854" s="109"/>
      <c r="E854" s="108"/>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spans="2:26" ht="15.75" customHeight="1" x14ac:dyDescent="0.25">
      <c r="B855" s="101"/>
      <c r="C855" s="108"/>
      <c r="D855" s="109"/>
      <c r="E855" s="108"/>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spans="2:26" ht="15.75" customHeight="1" x14ac:dyDescent="0.25">
      <c r="B856" s="101"/>
      <c r="C856" s="108"/>
      <c r="D856" s="109"/>
      <c r="E856" s="108"/>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spans="2:26" ht="15.75" customHeight="1" x14ac:dyDescent="0.25">
      <c r="B857" s="101"/>
      <c r="C857" s="108"/>
      <c r="D857" s="109"/>
      <c r="E857" s="108"/>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spans="2:26" ht="15.75" customHeight="1" x14ac:dyDescent="0.25">
      <c r="B858" s="101"/>
      <c r="C858" s="108"/>
      <c r="D858" s="109"/>
      <c r="E858" s="108"/>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spans="2:26" ht="15.75" customHeight="1" x14ac:dyDescent="0.25">
      <c r="B859" s="101"/>
      <c r="C859" s="108"/>
      <c r="D859" s="109"/>
      <c r="E859" s="108"/>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spans="2:26" ht="15.75" customHeight="1" x14ac:dyDescent="0.25">
      <c r="B860" s="101"/>
      <c r="C860" s="108"/>
      <c r="D860" s="109"/>
      <c r="E860" s="108"/>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spans="2:26" ht="15.75" customHeight="1" x14ac:dyDescent="0.25">
      <c r="B861" s="101"/>
      <c r="C861" s="108"/>
      <c r="D861" s="109"/>
      <c r="E861" s="108"/>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spans="2:26" ht="15.75" customHeight="1" x14ac:dyDescent="0.25">
      <c r="B862" s="101"/>
      <c r="C862" s="108"/>
      <c r="D862" s="109"/>
      <c r="E862" s="108"/>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spans="2:26" ht="15.75" customHeight="1" x14ac:dyDescent="0.25">
      <c r="B863" s="101"/>
      <c r="C863" s="108"/>
      <c r="D863" s="109"/>
      <c r="E863" s="108"/>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spans="2:26" ht="15.75" customHeight="1" x14ac:dyDescent="0.25">
      <c r="B864" s="101"/>
      <c r="C864" s="108"/>
      <c r="D864" s="109"/>
      <c r="E864" s="108"/>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spans="2:26" ht="15.75" customHeight="1" x14ac:dyDescent="0.25">
      <c r="B865" s="101"/>
      <c r="C865" s="108"/>
      <c r="D865" s="109"/>
      <c r="E865" s="108"/>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spans="2:26" ht="15.75" customHeight="1" x14ac:dyDescent="0.25">
      <c r="B866" s="101"/>
      <c r="C866" s="108"/>
      <c r="D866" s="109"/>
      <c r="E866" s="108"/>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spans="2:26" ht="15.75" customHeight="1" x14ac:dyDescent="0.25">
      <c r="B867" s="101"/>
      <c r="C867" s="108"/>
      <c r="D867" s="109"/>
      <c r="E867" s="108"/>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spans="2:26" ht="15.75" customHeight="1" x14ac:dyDescent="0.25">
      <c r="B868" s="101"/>
      <c r="C868" s="108"/>
      <c r="D868" s="109"/>
      <c r="E868" s="108"/>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spans="2:26" ht="15.75" customHeight="1" x14ac:dyDescent="0.25">
      <c r="B869" s="101"/>
      <c r="C869" s="108"/>
      <c r="D869" s="109"/>
      <c r="E869" s="108"/>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spans="2:26" ht="15.75" customHeight="1" x14ac:dyDescent="0.25">
      <c r="B870" s="101"/>
      <c r="C870" s="108"/>
      <c r="D870" s="109"/>
      <c r="E870" s="108"/>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spans="2:26" ht="15.75" customHeight="1" x14ac:dyDescent="0.25">
      <c r="B871" s="101"/>
      <c r="C871" s="108"/>
      <c r="D871" s="109"/>
      <c r="E871" s="108"/>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spans="2:26" ht="15.75" customHeight="1" x14ac:dyDescent="0.25">
      <c r="B872" s="101"/>
      <c r="C872" s="108"/>
      <c r="D872" s="109"/>
      <c r="E872" s="108"/>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spans="2:26" ht="15.75" customHeight="1" x14ac:dyDescent="0.25">
      <c r="B873" s="101"/>
      <c r="C873" s="108"/>
      <c r="D873" s="109"/>
      <c r="E873" s="108"/>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spans="2:26" ht="15.75" customHeight="1" x14ac:dyDescent="0.25">
      <c r="B874" s="101"/>
      <c r="C874" s="108"/>
      <c r="D874" s="109"/>
      <c r="E874" s="108"/>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spans="2:26" ht="15.75" customHeight="1" x14ac:dyDescent="0.25">
      <c r="B875" s="101"/>
      <c r="C875" s="108"/>
      <c r="D875" s="109"/>
      <c r="E875" s="108"/>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spans="2:26" ht="15.75" customHeight="1" x14ac:dyDescent="0.25">
      <c r="B876" s="101"/>
      <c r="C876" s="108"/>
      <c r="D876" s="109"/>
      <c r="E876" s="108"/>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spans="2:26" ht="15.75" customHeight="1" x14ac:dyDescent="0.25">
      <c r="B877" s="101"/>
      <c r="C877" s="108"/>
      <c r="D877" s="109"/>
      <c r="E877" s="108"/>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spans="2:26" ht="15.75" customHeight="1" x14ac:dyDescent="0.25">
      <c r="B878" s="101"/>
      <c r="C878" s="108"/>
      <c r="D878" s="109"/>
      <c r="E878" s="108"/>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spans="2:26" ht="15.75" customHeight="1" x14ac:dyDescent="0.25">
      <c r="B879" s="101"/>
      <c r="C879" s="108"/>
      <c r="D879" s="109"/>
      <c r="E879" s="108"/>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spans="2:26" ht="15.75" customHeight="1" x14ac:dyDescent="0.25">
      <c r="B880" s="101"/>
      <c r="C880" s="108"/>
      <c r="D880" s="109"/>
      <c r="E880" s="108"/>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spans="2:26" ht="15.75" customHeight="1" x14ac:dyDescent="0.25">
      <c r="B881" s="101"/>
      <c r="C881" s="108"/>
      <c r="D881" s="109"/>
      <c r="E881" s="108"/>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spans="2:26" ht="15.75" customHeight="1" x14ac:dyDescent="0.25">
      <c r="B882" s="101"/>
      <c r="C882" s="108"/>
      <c r="D882" s="109"/>
      <c r="E882" s="108"/>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spans="2:26" ht="15.75" customHeight="1" x14ac:dyDescent="0.25">
      <c r="B883" s="101"/>
      <c r="C883" s="108"/>
      <c r="D883" s="109"/>
      <c r="E883" s="108"/>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spans="2:26" ht="15.75" customHeight="1" x14ac:dyDescent="0.25">
      <c r="B884" s="101"/>
      <c r="C884" s="108"/>
      <c r="D884" s="109"/>
      <c r="E884" s="108"/>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spans="2:26" ht="15.75" customHeight="1" x14ac:dyDescent="0.25">
      <c r="B885" s="101"/>
      <c r="C885" s="108"/>
      <c r="D885" s="109"/>
      <c r="E885" s="108"/>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spans="2:26" ht="15.75" customHeight="1" x14ac:dyDescent="0.25">
      <c r="B886" s="101"/>
      <c r="C886" s="108"/>
      <c r="D886" s="109"/>
      <c r="E886" s="108"/>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spans="2:26" ht="15.75" customHeight="1" x14ac:dyDescent="0.25">
      <c r="B887" s="101"/>
      <c r="C887" s="108"/>
      <c r="D887" s="109"/>
      <c r="E887" s="108"/>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spans="2:26" ht="15.75" customHeight="1" x14ac:dyDescent="0.25">
      <c r="B888" s="101"/>
      <c r="C888" s="108"/>
      <c r="D888" s="109"/>
      <c r="E888" s="108"/>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spans="2:26" ht="15.75" customHeight="1" x14ac:dyDescent="0.25">
      <c r="B889" s="101"/>
      <c r="C889" s="108"/>
      <c r="D889" s="109"/>
      <c r="E889" s="108"/>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2:26" ht="15.75" customHeight="1" x14ac:dyDescent="0.25">
      <c r="B890" s="101"/>
      <c r="C890" s="108"/>
      <c r="D890" s="109"/>
      <c r="E890" s="108"/>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spans="2:26" ht="15.75" customHeight="1" x14ac:dyDescent="0.25">
      <c r="B891" s="101"/>
      <c r="C891" s="108"/>
      <c r="D891" s="109"/>
      <c r="E891" s="108"/>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spans="2:26" ht="15.75" customHeight="1" x14ac:dyDescent="0.25">
      <c r="B892" s="101"/>
      <c r="C892" s="108"/>
      <c r="D892" s="109"/>
      <c r="E892" s="108"/>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spans="2:26" ht="15.75" customHeight="1" x14ac:dyDescent="0.25">
      <c r="B893" s="101"/>
      <c r="C893" s="108"/>
      <c r="D893" s="109"/>
      <c r="E893" s="108"/>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spans="2:26" ht="15.75" customHeight="1" x14ac:dyDescent="0.25">
      <c r="B894" s="101"/>
      <c r="C894" s="108"/>
      <c r="D894" s="109"/>
      <c r="E894" s="108"/>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spans="2:26" ht="15.75" customHeight="1" x14ac:dyDescent="0.25">
      <c r="B895" s="101"/>
      <c r="C895" s="108"/>
      <c r="D895" s="109"/>
      <c r="E895" s="108"/>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spans="2:26" ht="15.75" customHeight="1" x14ac:dyDescent="0.25">
      <c r="B896" s="101"/>
      <c r="C896" s="108"/>
      <c r="D896" s="109"/>
      <c r="E896" s="108"/>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spans="2:26" ht="15.75" customHeight="1" x14ac:dyDescent="0.25">
      <c r="B897" s="101"/>
      <c r="C897" s="108"/>
      <c r="D897" s="109"/>
      <c r="E897" s="108"/>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spans="2:26" ht="15.75" customHeight="1" x14ac:dyDescent="0.25">
      <c r="B898" s="101"/>
      <c r="C898" s="108"/>
      <c r="D898" s="109"/>
      <c r="E898" s="108"/>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spans="2:26" ht="15.75" customHeight="1" x14ac:dyDescent="0.25">
      <c r="B899" s="101"/>
      <c r="C899" s="108"/>
      <c r="D899" s="109"/>
      <c r="E899" s="108"/>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spans="2:26" ht="15.75" customHeight="1" x14ac:dyDescent="0.25">
      <c r="B900" s="101"/>
      <c r="C900" s="108"/>
      <c r="D900" s="109"/>
      <c r="E900" s="108"/>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spans="2:26" ht="15.75" customHeight="1" x14ac:dyDescent="0.25">
      <c r="B901" s="101"/>
      <c r="C901" s="108"/>
      <c r="D901" s="109"/>
      <c r="E901" s="108"/>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spans="2:26" ht="15.75" customHeight="1" x14ac:dyDescent="0.25">
      <c r="B902" s="101"/>
      <c r="C902" s="108"/>
      <c r="D902" s="109"/>
      <c r="E902" s="108"/>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spans="2:26" ht="15.75" customHeight="1" x14ac:dyDescent="0.25">
      <c r="B903" s="101"/>
      <c r="C903" s="108"/>
      <c r="D903" s="109"/>
      <c r="E903" s="108"/>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spans="2:26" ht="15.75" customHeight="1" x14ac:dyDescent="0.25">
      <c r="B904" s="101"/>
      <c r="C904" s="108"/>
      <c r="D904" s="109"/>
      <c r="E904" s="108"/>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spans="2:26" ht="15.75" customHeight="1" x14ac:dyDescent="0.25">
      <c r="B905" s="101"/>
      <c r="C905" s="108"/>
      <c r="D905" s="109"/>
      <c r="E905" s="108"/>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spans="2:26" ht="15.75" customHeight="1" x14ac:dyDescent="0.25">
      <c r="B906" s="101"/>
      <c r="C906" s="108"/>
      <c r="D906" s="109"/>
      <c r="E906" s="108"/>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spans="2:26" ht="15.75" customHeight="1" x14ac:dyDescent="0.25">
      <c r="B907" s="101"/>
      <c r="C907" s="108"/>
      <c r="D907" s="109"/>
      <c r="E907" s="108"/>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spans="2:26" ht="15.75" customHeight="1" x14ac:dyDescent="0.25">
      <c r="B908" s="101"/>
      <c r="C908" s="108"/>
      <c r="D908" s="109"/>
      <c r="E908" s="108"/>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spans="2:26" ht="15.75" customHeight="1" x14ac:dyDescent="0.25">
      <c r="B909" s="101"/>
      <c r="C909" s="108"/>
      <c r="D909" s="109"/>
      <c r="E909" s="108"/>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spans="2:26" ht="15.75" customHeight="1" x14ac:dyDescent="0.25">
      <c r="B910" s="101"/>
      <c r="C910" s="108"/>
      <c r="D910" s="109"/>
      <c r="E910" s="108"/>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2:26" ht="15.75" customHeight="1" x14ac:dyDescent="0.25">
      <c r="B911" s="101"/>
      <c r="C911" s="108"/>
      <c r="D911" s="109"/>
      <c r="E911" s="108"/>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spans="2:26" ht="15.75" customHeight="1" x14ac:dyDescent="0.25">
      <c r="B912" s="101"/>
      <c r="C912" s="108"/>
      <c r="D912" s="109"/>
      <c r="E912" s="108"/>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spans="2:26" ht="15.75" customHeight="1" x14ac:dyDescent="0.25">
      <c r="B913" s="101"/>
      <c r="C913" s="108"/>
      <c r="D913" s="109"/>
      <c r="E913" s="108"/>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spans="2:26" ht="15.75" customHeight="1" x14ac:dyDescent="0.25">
      <c r="B914" s="101"/>
      <c r="C914" s="108"/>
      <c r="D914" s="109"/>
      <c r="E914" s="108"/>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spans="2:26" ht="15.75" customHeight="1" x14ac:dyDescent="0.25">
      <c r="B915" s="101"/>
      <c r="C915" s="108"/>
      <c r="D915" s="109"/>
      <c r="E915" s="108"/>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spans="2:26" ht="15.75" customHeight="1" x14ac:dyDescent="0.25">
      <c r="B916" s="101"/>
      <c r="C916" s="108"/>
      <c r="D916" s="109"/>
      <c r="E916" s="108"/>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spans="2:26" ht="15.75" customHeight="1" x14ac:dyDescent="0.25">
      <c r="B917" s="101"/>
      <c r="C917" s="108"/>
      <c r="D917" s="109"/>
      <c r="E917" s="108"/>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spans="2:26" ht="15.75" customHeight="1" x14ac:dyDescent="0.25">
      <c r="B918" s="101"/>
      <c r="C918" s="108"/>
      <c r="D918" s="109"/>
      <c r="E918" s="108"/>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spans="2:26" ht="15.75" customHeight="1" x14ac:dyDescent="0.25">
      <c r="B919" s="101"/>
      <c r="C919" s="108"/>
      <c r="D919" s="109"/>
      <c r="E919" s="108"/>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spans="2:26" ht="15.75" customHeight="1" x14ac:dyDescent="0.25">
      <c r="B920" s="101"/>
      <c r="C920" s="108"/>
      <c r="D920" s="109"/>
      <c r="E920" s="108"/>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spans="2:26" ht="15.75" customHeight="1" x14ac:dyDescent="0.25">
      <c r="B921" s="101"/>
      <c r="C921" s="108"/>
      <c r="D921" s="109"/>
      <c r="E921" s="108"/>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spans="2:26" ht="15.75" customHeight="1" x14ac:dyDescent="0.25">
      <c r="B922" s="101"/>
      <c r="C922" s="108"/>
      <c r="D922" s="109"/>
      <c r="E922" s="108"/>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spans="2:26" ht="15.75" customHeight="1" x14ac:dyDescent="0.25">
      <c r="B923" s="101"/>
      <c r="C923" s="108"/>
      <c r="D923" s="109"/>
      <c r="E923" s="108"/>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spans="2:26" ht="15.75" customHeight="1" x14ac:dyDescent="0.25">
      <c r="B924" s="101"/>
      <c r="C924" s="108"/>
      <c r="D924" s="109"/>
      <c r="E924" s="108"/>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spans="2:26" ht="15.75" customHeight="1" x14ac:dyDescent="0.25">
      <c r="B925" s="101"/>
      <c r="C925" s="108"/>
      <c r="D925" s="109"/>
      <c r="E925" s="108"/>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spans="2:26" ht="15.75" customHeight="1" x14ac:dyDescent="0.25">
      <c r="B926" s="101"/>
      <c r="C926" s="108"/>
      <c r="D926" s="109"/>
      <c r="E926" s="108"/>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spans="2:26" ht="15.75" customHeight="1" x14ac:dyDescent="0.25">
      <c r="B927" s="101"/>
      <c r="C927" s="108"/>
      <c r="D927" s="109"/>
      <c r="E927" s="108"/>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2:26" ht="15.75" customHeight="1" x14ac:dyDescent="0.25">
      <c r="B928" s="101"/>
      <c r="C928" s="108"/>
      <c r="D928" s="109"/>
      <c r="E928" s="108"/>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spans="2:26" ht="15.75" customHeight="1" x14ac:dyDescent="0.25">
      <c r="B929" s="101"/>
      <c r="C929" s="108"/>
      <c r="D929" s="109"/>
      <c r="E929" s="108"/>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spans="2:26" ht="15.75" customHeight="1" x14ac:dyDescent="0.25">
      <c r="B930" s="101"/>
      <c r="C930" s="108"/>
      <c r="D930" s="109"/>
      <c r="E930" s="108"/>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spans="2:26" ht="15.75" customHeight="1" x14ac:dyDescent="0.25">
      <c r="B931" s="101"/>
      <c r="C931" s="108"/>
      <c r="D931" s="109"/>
      <c r="E931" s="108"/>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spans="2:26" ht="15.75" customHeight="1" x14ac:dyDescent="0.25">
      <c r="B932" s="101"/>
      <c r="C932" s="108"/>
      <c r="D932" s="109"/>
      <c r="E932" s="108"/>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spans="2:26" ht="15.75" customHeight="1" x14ac:dyDescent="0.25">
      <c r="B933" s="101"/>
      <c r="C933" s="108"/>
      <c r="D933" s="109"/>
      <c r="E933" s="108"/>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spans="2:26" ht="15.75" customHeight="1" x14ac:dyDescent="0.25">
      <c r="B934" s="101"/>
      <c r="C934" s="108"/>
      <c r="D934" s="109"/>
      <c r="E934" s="108"/>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spans="2:26" ht="15.75" customHeight="1" x14ac:dyDescent="0.25">
      <c r="B935" s="101"/>
      <c r="C935" s="108"/>
      <c r="D935" s="109"/>
      <c r="E935" s="108"/>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spans="2:26" ht="15.75" customHeight="1" x14ac:dyDescent="0.25">
      <c r="B936" s="101"/>
      <c r="C936" s="108"/>
      <c r="D936" s="109"/>
      <c r="E936" s="108"/>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2:26" ht="15.75" customHeight="1" x14ac:dyDescent="0.25">
      <c r="B937" s="101"/>
      <c r="C937" s="108"/>
      <c r="D937" s="109"/>
      <c r="E937" s="108"/>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spans="2:26" ht="15.75" customHeight="1" x14ac:dyDescent="0.25">
      <c r="B938" s="101"/>
      <c r="C938" s="108"/>
      <c r="D938" s="109"/>
      <c r="E938" s="108"/>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spans="2:26" ht="15.75" customHeight="1" x14ac:dyDescent="0.25">
      <c r="B939" s="101"/>
      <c r="C939" s="108"/>
      <c r="D939" s="109"/>
      <c r="E939" s="108"/>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spans="2:26" ht="15.75" customHeight="1" x14ac:dyDescent="0.25">
      <c r="B940" s="101"/>
      <c r="C940" s="108"/>
      <c r="D940" s="109"/>
      <c r="E940" s="108"/>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spans="2:26" ht="15.75" customHeight="1" x14ac:dyDescent="0.25">
      <c r="B941" s="101"/>
      <c r="C941" s="108"/>
      <c r="D941" s="109"/>
      <c r="E941" s="108"/>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spans="2:26" ht="15.75" customHeight="1" x14ac:dyDescent="0.25">
      <c r="B942" s="101"/>
      <c r="C942" s="108"/>
      <c r="D942" s="109"/>
      <c r="E942" s="108"/>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spans="2:26" ht="15.75" customHeight="1" x14ac:dyDescent="0.25">
      <c r="B943" s="101"/>
      <c r="C943" s="108"/>
      <c r="D943" s="109"/>
      <c r="E943" s="108"/>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spans="2:26" ht="15.75" customHeight="1" x14ac:dyDescent="0.25">
      <c r="B944" s="101"/>
      <c r="C944" s="108"/>
      <c r="D944" s="109"/>
      <c r="E944" s="108"/>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2:26" ht="15.75" customHeight="1" x14ac:dyDescent="0.25">
      <c r="B945" s="101"/>
      <c r="C945" s="108"/>
      <c r="D945" s="109"/>
      <c r="E945" s="108"/>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spans="2:26" ht="15.75" customHeight="1" x14ac:dyDescent="0.25">
      <c r="B946" s="101"/>
      <c r="C946" s="108"/>
      <c r="D946" s="109"/>
      <c r="E946" s="108"/>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spans="2:26" ht="15.75" customHeight="1" x14ac:dyDescent="0.25">
      <c r="B947" s="101"/>
      <c r="C947" s="108"/>
      <c r="D947" s="109"/>
      <c r="E947" s="108"/>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spans="2:26" ht="15.75" customHeight="1" x14ac:dyDescent="0.25">
      <c r="B948" s="101"/>
      <c r="C948" s="108"/>
      <c r="D948" s="109"/>
      <c r="E948" s="108"/>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spans="2:26" ht="15.75" customHeight="1" x14ac:dyDescent="0.25">
      <c r="B949" s="101"/>
      <c r="C949" s="108"/>
      <c r="D949" s="109"/>
      <c r="E949" s="108"/>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2:26" ht="15.75" customHeight="1" x14ac:dyDescent="0.25">
      <c r="B950" s="101"/>
      <c r="C950" s="108"/>
      <c r="D950" s="109"/>
      <c r="E950" s="108"/>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spans="2:26" ht="15.75" customHeight="1" x14ac:dyDescent="0.25">
      <c r="B951" s="101"/>
      <c r="C951" s="108"/>
      <c r="D951" s="109"/>
      <c r="E951" s="108"/>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spans="2:26" ht="15.75" customHeight="1" x14ac:dyDescent="0.25">
      <c r="B952" s="101"/>
      <c r="C952" s="108"/>
      <c r="D952" s="109"/>
      <c r="E952" s="108"/>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spans="2:26" ht="15.75" customHeight="1" x14ac:dyDescent="0.25">
      <c r="B953" s="101"/>
      <c r="C953" s="108"/>
      <c r="D953" s="109"/>
      <c r="E953" s="108"/>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spans="2:26" ht="15.75" customHeight="1" x14ac:dyDescent="0.25">
      <c r="B954" s="101"/>
      <c r="C954" s="108"/>
      <c r="D954" s="109"/>
      <c r="E954" s="108"/>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spans="2:26" ht="15.75" customHeight="1" x14ac:dyDescent="0.25">
      <c r="B955" s="101"/>
      <c r="C955" s="108"/>
      <c r="D955" s="109"/>
      <c r="E955" s="108"/>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2:26" ht="15.75" customHeight="1" x14ac:dyDescent="0.25">
      <c r="B956" s="101"/>
      <c r="C956" s="108"/>
      <c r="D956" s="109"/>
      <c r="E956" s="108"/>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spans="2:26" ht="15.75" customHeight="1" x14ac:dyDescent="0.25">
      <c r="B957" s="101"/>
      <c r="C957" s="108"/>
      <c r="D957" s="109"/>
      <c r="E957" s="108"/>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spans="2:26" ht="15.75" customHeight="1" x14ac:dyDescent="0.25">
      <c r="B958" s="101"/>
      <c r="C958" s="108"/>
      <c r="D958" s="109"/>
      <c r="E958" s="108"/>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spans="2:26" ht="15.75" customHeight="1" x14ac:dyDescent="0.25">
      <c r="B959" s="101"/>
      <c r="C959" s="108"/>
      <c r="D959" s="109"/>
      <c r="E959" s="108"/>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spans="2:26" ht="15.75" customHeight="1" x14ac:dyDescent="0.25">
      <c r="B960" s="101"/>
      <c r="C960" s="108"/>
      <c r="D960" s="109"/>
      <c r="E960" s="108"/>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spans="2:26" ht="15.75" customHeight="1" x14ac:dyDescent="0.25">
      <c r="B961" s="101"/>
      <c r="C961" s="108"/>
      <c r="D961" s="109"/>
      <c r="E961" s="108"/>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2:26" ht="15.75" customHeight="1" x14ac:dyDescent="0.25">
      <c r="B962" s="101"/>
      <c r="C962" s="108"/>
      <c r="D962" s="109"/>
      <c r="E962" s="108"/>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spans="2:26" ht="15.75" customHeight="1" x14ac:dyDescent="0.25">
      <c r="B963" s="101"/>
      <c r="C963" s="108"/>
      <c r="D963" s="109"/>
      <c r="E963" s="108"/>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spans="2:26" ht="15.75" customHeight="1" x14ac:dyDescent="0.25">
      <c r="B964" s="101"/>
      <c r="C964" s="108"/>
      <c r="D964" s="109"/>
      <c r="E964" s="108"/>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spans="2:26" ht="15.75" customHeight="1" x14ac:dyDescent="0.25">
      <c r="B965" s="101"/>
      <c r="C965" s="108"/>
      <c r="D965" s="109"/>
      <c r="E965" s="108"/>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2:26" ht="15.75" customHeight="1" x14ac:dyDescent="0.25">
      <c r="B966" s="101"/>
      <c r="C966" s="108"/>
      <c r="D966" s="109"/>
      <c r="E966" s="108"/>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spans="2:26" ht="15.75" customHeight="1" x14ac:dyDescent="0.25">
      <c r="B967" s="101"/>
      <c r="C967" s="108"/>
      <c r="D967" s="109"/>
      <c r="E967" s="108"/>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spans="2:26" ht="15.75" customHeight="1" x14ac:dyDescent="0.25">
      <c r="B968" s="101"/>
      <c r="C968" s="108"/>
      <c r="D968" s="109"/>
      <c r="E968" s="108"/>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spans="2:26" ht="15.75" customHeight="1" x14ac:dyDescent="0.25">
      <c r="B969" s="101"/>
      <c r="C969" s="108"/>
      <c r="D969" s="109"/>
      <c r="E969" s="108"/>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spans="2:26" ht="15.75" customHeight="1" x14ac:dyDescent="0.25">
      <c r="B970" s="101"/>
      <c r="C970" s="108"/>
      <c r="D970" s="109"/>
      <c r="E970" s="108"/>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spans="2:26" ht="15.75" customHeight="1" x14ac:dyDescent="0.25">
      <c r="B971" s="101"/>
      <c r="C971" s="108"/>
      <c r="D971" s="109"/>
      <c r="E971" s="108"/>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spans="2:26" ht="15.75" customHeight="1" x14ac:dyDescent="0.25">
      <c r="B972" s="101"/>
      <c r="C972" s="108"/>
      <c r="D972" s="109"/>
      <c r="E972" s="108"/>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spans="2:26" ht="15.75" customHeight="1" x14ac:dyDescent="0.25">
      <c r="B973" s="101"/>
      <c r="C973" s="108"/>
      <c r="D973" s="109"/>
      <c r="E973" s="108"/>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spans="2:26" ht="15.75" customHeight="1" x14ac:dyDescent="0.25">
      <c r="B974" s="101"/>
      <c r="C974" s="108"/>
      <c r="D974" s="109"/>
      <c r="E974" s="108"/>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spans="2:26" ht="15.75" customHeight="1" x14ac:dyDescent="0.25">
      <c r="B975" s="101"/>
      <c r="C975" s="108"/>
      <c r="D975" s="109"/>
      <c r="E975" s="108"/>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spans="2:26" ht="15.75" customHeight="1" x14ac:dyDescent="0.25">
      <c r="B976" s="101"/>
      <c r="C976" s="108"/>
      <c r="D976" s="109"/>
      <c r="E976" s="108"/>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spans="2:26" ht="15.75" customHeight="1" x14ac:dyDescent="0.25">
      <c r="B977" s="101"/>
      <c r="C977" s="108"/>
      <c r="D977" s="109"/>
      <c r="E977" s="108"/>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2:26" ht="15.75" customHeight="1" x14ac:dyDescent="0.25">
      <c r="B978" s="101"/>
      <c r="C978" s="108"/>
      <c r="D978" s="109"/>
      <c r="E978" s="108"/>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spans="2:26" ht="15.75" customHeight="1" x14ac:dyDescent="0.25">
      <c r="B979" s="101"/>
      <c r="C979" s="108"/>
      <c r="D979" s="109"/>
      <c r="E979" s="108"/>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spans="2:26" ht="15.75" customHeight="1" x14ac:dyDescent="0.25">
      <c r="B980" s="101"/>
      <c r="C980" s="108"/>
      <c r="D980" s="109"/>
      <c r="E980" s="108"/>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spans="2:26" ht="15.75" customHeight="1" x14ac:dyDescent="0.25">
      <c r="B981" s="101"/>
      <c r="C981" s="108"/>
      <c r="D981" s="109"/>
      <c r="E981" s="108"/>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spans="2:26" ht="15.75" customHeight="1" x14ac:dyDescent="0.25">
      <c r="B982" s="101"/>
      <c r="C982" s="108"/>
      <c r="D982" s="109"/>
      <c r="E982" s="108"/>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spans="2:26" ht="15.75" customHeight="1" x14ac:dyDescent="0.25">
      <c r="B983" s="101"/>
      <c r="C983" s="108"/>
      <c r="D983" s="109"/>
      <c r="E983" s="108"/>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spans="2:26" ht="15.75" customHeight="1" x14ac:dyDescent="0.25">
      <c r="B984" s="101"/>
      <c r="C984" s="108"/>
      <c r="D984" s="109"/>
      <c r="E984" s="108"/>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spans="2:26" ht="15.75" customHeight="1" x14ac:dyDescent="0.25">
      <c r="B985" s="101"/>
      <c r="C985" s="108"/>
      <c r="D985" s="109"/>
      <c r="E985" s="108"/>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spans="2:26" ht="15.75" customHeight="1" x14ac:dyDescent="0.25">
      <c r="B986" s="101"/>
      <c r="C986" s="108"/>
      <c r="D986" s="109"/>
      <c r="E986" s="108"/>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spans="2:26" ht="15.75" customHeight="1" x14ac:dyDescent="0.25">
      <c r="B987" s="101"/>
      <c r="C987" s="108"/>
      <c r="D987" s="109"/>
      <c r="E987" s="108"/>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spans="2:26" ht="15.75" customHeight="1" x14ac:dyDescent="0.25">
      <c r="B988" s="101"/>
      <c r="C988" s="108"/>
      <c r="D988" s="109"/>
      <c r="E988" s="108"/>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spans="2:26" ht="15.75" customHeight="1" x14ac:dyDescent="0.25">
      <c r="B989" s="101"/>
      <c r="C989" s="108"/>
      <c r="D989" s="109"/>
      <c r="E989" s="108"/>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spans="2:26" ht="15.75" customHeight="1" x14ac:dyDescent="0.25">
      <c r="B990" s="101"/>
      <c r="C990" s="108"/>
      <c r="D990" s="109"/>
      <c r="E990" s="108"/>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spans="2:26" ht="15.75" customHeight="1" x14ac:dyDescent="0.25">
      <c r="B991" s="101"/>
      <c r="C991" s="108"/>
      <c r="D991" s="109"/>
      <c r="E991" s="108"/>
      <c r="F991" s="101"/>
      <c r="G991" s="101"/>
      <c r="H991" s="101"/>
      <c r="I991" s="101"/>
      <c r="J991" s="101"/>
      <c r="K991" s="101"/>
      <c r="L991" s="101"/>
      <c r="M991" s="101"/>
      <c r="N991" s="101"/>
      <c r="O991" s="101"/>
      <c r="P991" s="101"/>
      <c r="Q991" s="101"/>
      <c r="R991" s="101"/>
      <c r="S991" s="101"/>
      <c r="T991" s="101"/>
      <c r="U991" s="101"/>
      <c r="V991" s="101"/>
      <c r="W991" s="101"/>
      <c r="X991" s="101"/>
      <c r="Y991" s="101"/>
      <c r="Z991" s="101"/>
    </row>
  </sheetData>
  <mergeCells count="123">
    <mergeCell ref="C57:O57"/>
    <mergeCell ref="F41:G41"/>
    <mergeCell ref="H41:I41"/>
    <mergeCell ref="J41:K41"/>
    <mergeCell ref="L41:M41"/>
    <mergeCell ref="N41:O41"/>
    <mergeCell ref="C46:O46"/>
    <mergeCell ref="C47:O47"/>
    <mergeCell ref="C48:O48"/>
    <mergeCell ref="C49:O49"/>
    <mergeCell ref="C50:O50"/>
    <mergeCell ref="C51:O51"/>
    <mergeCell ref="C52:O52"/>
    <mergeCell ref="C53:O53"/>
    <mergeCell ref="C54:O54"/>
    <mergeCell ref="C55:O55"/>
    <mergeCell ref="C56:O56"/>
    <mergeCell ref="L29:M29"/>
    <mergeCell ref="C45:O45"/>
    <mergeCell ref="F32:G32"/>
    <mergeCell ref="L33:M33"/>
    <mergeCell ref="N33:O33"/>
    <mergeCell ref="H34:I34"/>
    <mergeCell ref="N34:O34"/>
    <mergeCell ref="F34:G34"/>
    <mergeCell ref="H32:I32"/>
    <mergeCell ref="J32:K32"/>
    <mergeCell ref="L32:M32"/>
    <mergeCell ref="N32:O32"/>
    <mergeCell ref="H35:I35"/>
    <mergeCell ref="J35:K35"/>
    <mergeCell ref="L35:M35"/>
    <mergeCell ref="N35:O35"/>
    <mergeCell ref="J34:K34"/>
    <mergeCell ref="L34:M34"/>
    <mergeCell ref="C36:O36"/>
    <mergeCell ref="L27:M27"/>
    <mergeCell ref="N27:O27"/>
    <mergeCell ref="C28:O28"/>
    <mergeCell ref="N29:O29"/>
    <mergeCell ref="H30:I30"/>
    <mergeCell ref="N30:O30"/>
    <mergeCell ref="F30:G30"/>
    <mergeCell ref="F31:G31"/>
    <mergeCell ref="H31:I31"/>
    <mergeCell ref="J31:K31"/>
    <mergeCell ref="L31:M31"/>
    <mergeCell ref="N31:O31"/>
    <mergeCell ref="J30:K30"/>
    <mergeCell ref="L30:M30"/>
    <mergeCell ref="F29:G29"/>
    <mergeCell ref="H29:I29"/>
    <mergeCell ref="J29:K29"/>
    <mergeCell ref="C21:O21"/>
    <mergeCell ref="L24:M24"/>
    <mergeCell ref="N24:O24"/>
    <mergeCell ref="H38:I38"/>
    <mergeCell ref="J38:K38"/>
    <mergeCell ref="L38:M38"/>
    <mergeCell ref="N38:O38"/>
    <mergeCell ref="F33:G33"/>
    <mergeCell ref="H33:I33"/>
    <mergeCell ref="J33:K33"/>
    <mergeCell ref="J24:K24"/>
    <mergeCell ref="F25:G25"/>
    <mergeCell ref="H25:I25"/>
    <mergeCell ref="J25:K25"/>
    <mergeCell ref="H26:I26"/>
    <mergeCell ref="J26:K26"/>
    <mergeCell ref="F26:G26"/>
    <mergeCell ref="L26:M26"/>
    <mergeCell ref="N26:O26"/>
    <mergeCell ref="F38:G38"/>
    <mergeCell ref="F27:G27"/>
    <mergeCell ref="H27:I27"/>
    <mergeCell ref="J27:K27"/>
    <mergeCell ref="F35:G35"/>
    <mergeCell ref="L25:M25"/>
    <mergeCell ref="N25:O25"/>
    <mergeCell ref="F22:G22"/>
    <mergeCell ref="H22:I22"/>
    <mergeCell ref="J22:K22"/>
    <mergeCell ref="L22:M22"/>
    <mergeCell ref="N22:O22"/>
    <mergeCell ref="C23:K23"/>
    <mergeCell ref="F24:G24"/>
    <mergeCell ref="H24:I24"/>
    <mergeCell ref="L23:M23"/>
    <mergeCell ref="N23:O23"/>
    <mergeCell ref="C16:E17"/>
    <mergeCell ref="F16:G16"/>
    <mergeCell ref="H16:I16"/>
    <mergeCell ref="J16:K16"/>
    <mergeCell ref="L16:M16"/>
    <mergeCell ref="N16:O16"/>
    <mergeCell ref="F18:G18"/>
    <mergeCell ref="J20:K20"/>
    <mergeCell ref="L18:M18"/>
    <mergeCell ref="N18:O18"/>
    <mergeCell ref="L19:M19"/>
    <mergeCell ref="N19:O19"/>
    <mergeCell ref="L20:M20"/>
    <mergeCell ref="N20:O20"/>
    <mergeCell ref="H18:I18"/>
    <mergeCell ref="J18:K18"/>
    <mergeCell ref="F19:G19"/>
    <mergeCell ref="H19:I19"/>
    <mergeCell ref="J19:K19"/>
    <mergeCell ref="F20:G20"/>
    <mergeCell ref="H20:I20"/>
    <mergeCell ref="B43:O43"/>
    <mergeCell ref="C44:O44"/>
    <mergeCell ref="F37:G37"/>
    <mergeCell ref="H37:I37"/>
    <mergeCell ref="J37:K37"/>
    <mergeCell ref="L37:M37"/>
    <mergeCell ref="N37:O37"/>
    <mergeCell ref="C39:O39"/>
    <mergeCell ref="F40:G40"/>
    <mergeCell ref="H40:I40"/>
    <mergeCell ref="J40:K40"/>
    <mergeCell ref="L40:M40"/>
    <mergeCell ref="N40:O40"/>
  </mergeCells>
  <pageMargins left="0.7" right="0.7" top="0.75" bottom="0.75" header="0" footer="0"/>
  <pageSetup orientation="portrait" r:id="rId1"/>
  <drawing r:id="rId2"/>
  <legacyDrawing r:id="rId3"/>
  <oleObjects>
    <mc:AlternateContent xmlns:mc="http://schemas.openxmlformats.org/markup-compatibility/2006">
      <mc:Choice Requires="x14">
        <oleObject progId="Bitmap Image" shapeId="1025" r:id="rId4">
          <objectPr defaultSize="0" autoPict="0" r:id="rId5">
            <anchor moveWithCells="1" sizeWithCells="1">
              <from>
                <xdr:col>9</xdr:col>
                <xdr:colOff>800100</xdr:colOff>
                <xdr:row>1</xdr:row>
                <xdr:rowOff>19050</xdr:rowOff>
              </from>
              <to>
                <xdr:col>14</xdr:col>
                <xdr:colOff>276225</xdr:colOff>
                <xdr:row>4</xdr:row>
                <xdr:rowOff>85725</xdr:rowOff>
              </to>
            </anchor>
          </objectPr>
        </oleObject>
      </mc:Choice>
      <mc:Fallback>
        <oleObject progId="Bitmap Image" shapeId="102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Year-Hybrid Fees</vt:lpstr>
      <vt:lpstr>One Year- Variable Fees</vt:lpstr>
      <vt:lpstr>Multi Year- Hybrid Fees</vt:lpstr>
      <vt:lpstr>'One Year-Hybrid Fees'!Print_Area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Vinit Maheshwari</cp:lastModifiedBy>
  <cp:lastPrinted>2024-07-29T09:59:59Z</cp:lastPrinted>
  <dcterms:created xsi:type="dcterms:W3CDTF">2024-06-06T09:43:50Z</dcterms:created>
  <dcterms:modified xsi:type="dcterms:W3CDTF">2025-09-23T12:26:08Z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